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drawings/drawing3.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8800" windowHeight="12435" tabRatio="595"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5" sheetId="17" r:id="rId17"/>
    <sheet name="14" sheetId="18" r:id="rId18"/>
    <sheet name="16" sheetId="19" r:id="rId19"/>
    <sheet name="17" sheetId="20" r:id="rId20"/>
    <sheet name="18" sheetId="21" state="hidden" r:id="rId21"/>
  </sheets>
  <externalReferences>
    <externalReference r:id="rId24"/>
    <externalReference r:id="rId25"/>
    <externalReference r:id="rId26"/>
    <externalReference r:id="rId27"/>
    <externalReference r:id="rId28"/>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7">'[3]Anexo I'!#REF!</definedName>
    <definedName name="A1I00" localSheetId="16">'[3]Anexo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7">'[3]Anexo I'!#REF!</definedName>
    <definedName name="A1I022" localSheetId="16">'[3]Anexo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7">'[3]Anexo I'!#REF!</definedName>
    <definedName name="A1I023" localSheetId="16">'[3]Anexo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7">'[3]Anexo I'!#REF!</definedName>
    <definedName name="A1I024" localSheetId="16">'[3]Anexo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7">'[3]Anexo I'!#REF!</definedName>
    <definedName name="A1I025" localSheetId="16">'[3]Anexo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7">'[3]Anexo I'!#REF!</definedName>
    <definedName name="A1I026" localSheetId="16">'[3]Anexo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7">'[3]Anexo I'!#REF!</definedName>
    <definedName name="A1I027" localSheetId="16">'[3]Anexo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7">'[3]Anexo I'!#REF!</definedName>
    <definedName name="A1I040" localSheetId="16">'[3]Anexo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7">'[3]Anexo I'!#REF!</definedName>
    <definedName name="A1I051" localSheetId="16">'[3]Anexo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7">'BDValores'!#REF!</definedName>
    <definedName name="AnexoI_DemRecArr_Fls" localSheetId="16">'BDValores'!#REF!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7">'BDValores'!#REF!</definedName>
    <definedName name="AnRecAplicFinFMS" localSheetId="16">'BDValores'!#REF!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7">'BDValores'!#REF!</definedName>
    <definedName name="AnRecAplicFinFMSFnt" localSheetId="16">'BDValores'!#REF!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7">'BDValores'!#REF!</definedName>
    <definedName name="AnRecAplicFinFundeb" localSheetId="16">'BDValores'!#REF!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7">'BDValores'!#REF!</definedName>
    <definedName name="AnRecAplicFinFundebFnt" localSheetId="16">'BDValores'!#REF!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7">'BDValores'!#REF!</definedName>
    <definedName name="AnRecComplUniaoFundeb" localSheetId="16">'BDValores'!#REF!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7">'BDValores'!#REF!</definedName>
    <definedName name="AnRecComplUniaoFundebFnt" localSheetId="16">'BDValores'!#REF!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7">'BDValores'!#REF!</definedName>
    <definedName name="AnRecDivAtTribPrinc" localSheetId="16">'BDValores'!#REF!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7">'BDValores'!#REF!</definedName>
    <definedName name="AnRecDivAtTribPrincFnt" localSheetId="16">'BDValores'!#REF!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7">'BDValores'!#REF!</definedName>
    <definedName name="AnRecFPM" localSheetId="16">'BDValores'!#REF!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7">'BDValores'!#REF!</definedName>
    <definedName name="AnRecFPMFnt" localSheetId="16">'BDValores'!#REF!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7">'BDValores'!#REF!</definedName>
    <definedName name="AnRecICMS" localSheetId="16">'BDValores'!#REF!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7">'BDValores'!#REF!</definedName>
    <definedName name="AnRecICMSDes" localSheetId="16">'BDValores'!#REF!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7">'BDValores'!#REF!</definedName>
    <definedName name="AnRecICMSDesFnt" localSheetId="16">'BDValores'!#REF!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7">'BDValores'!#REF!</definedName>
    <definedName name="AnRecICMSFnt" localSheetId="16">'BDValores'!#REF!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7">'BDValores'!#REF!</definedName>
    <definedName name="AnRecIOFOuro" localSheetId="16">'BDValores'!#REF!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7">'BDValores'!#REF!</definedName>
    <definedName name="AnRecIOFOuroFnt" localSheetId="16">'BDValores'!#REF!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7">'BDValores'!#REF!</definedName>
    <definedName name="AnRecIPIExp" localSheetId="16">'BDValores'!#REF!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7">'BDValores'!#REF!</definedName>
    <definedName name="AnRecIPIExpFnt" localSheetId="16">'BDValores'!#REF!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7">'BDValores'!#REF!</definedName>
    <definedName name="AnRecIPTUPrinc" localSheetId="16">'BDValores'!#REF!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7">'BDValores'!#REF!</definedName>
    <definedName name="AnRecIPTUPrincFnt" localSheetId="16">'BDValores'!#REF!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7">'BDValores'!#REF!</definedName>
    <definedName name="AnRecIPVA" localSheetId="16">'BDValores'!#REF!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7">'BDValores'!#REF!</definedName>
    <definedName name="AnRecIPVAFnt" localSheetId="16">'BDValores'!#REF!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7">'BDValores'!#REF!</definedName>
    <definedName name="AnRecIRPrinc" localSheetId="16">'BDValores'!#REF!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7">'BDValores'!#REF!</definedName>
    <definedName name="AnRecIRPrincFnt" localSheetId="16">'BDValores'!#REF!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7">'BDValores'!#REF!</definedName>
    <definedName name="AnRecISSPrinc" localSheetId="16">'BDValores'!#REF!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7">'BDValores'!#REF!</definedName>
    <definedName name="AnRecISSPrincFnt" localSheetId="16">'BDValores'!#REF!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7">'BDValores'!#REF!</definedName>
    <definedName name="AnRecITBIPrinc" localSheetId="16">'BDValores'!#REF!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7">'BDValores'!#REF!</definedName>
    <definedName name="AnRecITBIPrincFnt" localSheetId="16">'BDValores'!#REF!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7">'BDValores'!#REF!</definedName>
    <definedName name="AnRecITR" localSheetId="16">'BDValores'!#REF!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7">'BDValores'!#REF!</definedName>
    <definedName name="AnRecITRFnt" localSheetId="16">'BDValores'!#REF!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7">'BDValores'!#REF!</definedName>
    <definedName name="AnRecMJ" localSheetId="16">'BDValores'!#REF!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7">'BDValores'!#REF!</definedName>
    <definedName name="AnRecMJDivAtTrib" localSheetId="16">'BDValores'!#REF!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7">'BDValores'!#REF!</definedName>
    <definedName name="AnRecMJDivAtTribFnt" localSheetId="16">'BDValores'!#REF!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7">'BDValores'!#REF!</definedName>
    <definedName name="AnRecMJImp" localSheetId="16">'BDValores'!#REF!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7">'BDValores'!#REF!</definedName>
    <definedName name="AnRecMJImpFnt" localSheetId="16">'BDValores'!#REF!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7">'BDValores'!#REF!</definedName>
    <definedName name="AnRecMJTrib" localSheetId="16">'BDValores'!#REF!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7">'BDValores'!#REF!</definedName>
    <definedName name="AnRecMJTribAnRecMJTrib" localSheetId="16">'BDValores'!#REF!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7">'BDValores'!#REF!</definedName>
    <definedName name="AnRecMJTribFnt" localSheetId="16">'BDValores'!#REF!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7">'BDValores'!#REF!</definedName>
    <definedName name="AnRecOutrasRecCorrentes" localSheetId="16">'BDValores'!#REF!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7">'BDValores'!#REF!</definedName>
    <definedName name="AnRecOutrasRecCorrentesFnt" localSheetId="16">'BDValores'!#REF!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7">'BDValores'!#REF!</definedName>
    <definedName name="AnRecReceitaAgropecuaria" localSheetId="16">'BDValores'!#REF!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7">'BDValores'!#REF!</definedName>
    <definedName name="AnRecReceitaAgropecuariaFnt" localSheetId="16">'BDValores'!#REF!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7">'BDValores'!#REF!</definedName>
    <definedName name="AnRecReceitaIndustrial" localSheetId="16">'BDValores'!#REF!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7">'BDValores'!#REF!</definedName>
    <definedName name="AnRecReceitaIndustrialFnt" localSheetId="16">'BDValores'!#REF!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7">'BDValores'!#REF!</definedName>
    <definedName name="AnRecReceitasContribuições" localSheetId="16">'BDValores'!#REF!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7">'BDValores'!#REF!</definedName>
    <definedName name="AnRecReceitasContribuiçõesFnt" localSheetId="16">'BDValores'!#REF!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7">'BDValores'!#REF!</definedName>
    <definedName name="AnRecReceitaServiço" localSheetId="16">'BDValores'!#REF!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7">'BDValores'!#REF!</definedName>
    <definedName name="AnRecReceitaServiçoFnt" localSheetId="16">'BDValores'!#REF!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7">'BDValores'!#REF!</definedName>
    <definedName name="AnRecReceitasPatrimoniais" localSheetId="16">'BDValores'!#REF!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7">'BDValores'!#REF!</definedName>
    <definedName name="AnRecReceitasPatrimoniaisFnt" localSheetId="16">'BDValores'!#REF!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7">'BDValores'!#REF!</definedName>
    <definedName name="AnRecReceitaTributaria" localSheetId="16">'BDValores'!#REF!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7">'BDValores'!#REF!</definedName>
    <definedName name="AnRecReceitaTributariaFnt" localSheetId="16">'BDValores'!#REF!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7">'BDValores'!#REF!</definedName>
    <definedName name="AnRecRecServSaude" localSheetId="16">'BDValores'!#REF!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7">'BDValores'!#REF!</definedName>
    <definedName name="AnRecRecServSaudeFnt" localSheetId="16">'BDValores'!#REF!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7">'BDValores'!#REF!</definedName>
    <definedName name="AnRecTransCorrentes" localSheetId="16">'BDValores'!#REF!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7">'BDValores'!#REF!</definedName>
    <definedName name="AnRecTransCorrentesFnt" localSheetId="16">'BDValores'!#REF!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7">'BDValores'!#REF!</definedName>
    <definedName name="AnRecTransfCapConvEstadoSaude" localSheetId="16">'BDValores'!#REF!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7">'BDValores'!#REF!</definedName>
    <definedName name="AnRecTransfCapConvEstadoSaudeFnt" localSheetId="16">'BDValores'!#REF!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7">'BDValores'!#REF!</definedName>
    <definedName name="AnRecTransfCapConvMunicSaude" localSheetId="16">'BDValores'!#REF!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7">'BDValores'!#REF!</definedName>
    <definedName name="AnRecTransfCapConvMunicSaudeFnt" localSheetId="16">'BDValores'!#REF!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7">'BDValores'!#REF!</definedName>
    <definedName name="AnRecTransfCapConvUniaoSaude" localSheetId="16">'BDValores'!#REF!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7">'BDValores'!#REF!</definedName>
    <definedName name="AnRecTransfCapConvUniaoSaudeFnt" localSheetId="16">'BDValores'!#REF!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7">'BDValores'!#REF!</definedName>
    <definedName name="AnRecTransfCapEstadoSaude" localSheetId="16">'BDValores'!#REF!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7">'BDValores'!#REF!</definedName>
    <definedName name="AnRecTransfCapEstadoSaudeFnt" localSheetId="16">'BDValores'!#REF!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7">'BDValores'!#REF!</definedName>
    <definedName name="AnRecTransfCapMunicSaude" localSheetId="16">'BDValores'!#REF!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7">'BDValores'!#REF!</definedName>
    <definedName name="AnRecTransfCapMunicSaudeFnt" localSheetId="16">'BDValores'!#REF!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7">'BDValores'!#REF!</definedName>
    <definedName name="AnRecTransfCapUniaoSaude" localSheetId="16">'BDValores'!#REF!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7">'BDValores'!#REF!</definedName>
    <definedName name="AnRecTransfCapUniaoSaudeFnt" localSheetId="16">'BDValores'!#REF!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7">'BDValores'!#REF!</definedName>
    <definedName name="AnRecTransfConvEstadoSaude" localSheetId="16">'BDValores'!#REF!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7">'BDValores'!#REF!</definedName>
    <definedName name="AnRecTransfConvEstadoSaudeFnt" localSheetId="16">'BDValores'!#REF!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7">'BDValores'!#REF!</definedName>
    <definedName name="AnRecTransfConvMunicSaude" localSheetId="16">'BDValores'!#REF!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7">'BDValores'!#REF!</definedName>
    <definedName name="AnRecTransfConvMunicSaudeFnt" localSheetId="16">'BDValores'!#REF!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7">'BDValores'!#REF!</definedName>
    <definedName name="AnRecTransfConvUniaoSaude" localSheetId="16">'BDValores'!#REF!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7">'BDValores'!#REF!</definedName>
    <definedName name="AnRecTransfConvUniaoSaudeFnt" localSheetId="16">'BDValores'!#REF!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7">'BDValores'!#REF!</definedName>
    <definedName name="AnRecTransfEstadoSaudeFundoAFundo" localSheetId="16">'BDValores'!#REF!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7">'BDValores'!#REF!</definedName>
    <definedName name="AnRecTransfEstadoSaudeFundoAFundoFnt" localSheetId="16">'BDValores'!#REF!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7">'BDValores'!#REF!</definedName>
    <definedName name="AnRecTransfMunicSaudeFundoAFundo" localSheetId="16">'BDValores'!#REF!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7">'BDValores'!#REF!</definedName>
    <definedName name="AnRecTransfMunicSaudeFundoAFundoFnt" localSheetId="16">'BDValores'!#REF!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7">'BDValores'!#REF!</definedName>
    <definedName name="AnRecTransfRecFundeb" localSheetId="16">'BDValores'!#REF!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7">'BDValores'!#REF!</definedName>
    <definedName name="AnRecTransfRecFundebFnt" localSheetId="16">'BDValores'!#REF!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7">'BDValores'!#REF!</definedName>
    <definedName name="AnRecTransfSUSFundoAFundo" localSheetId="16">'BDValores'!#REF!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7">'BDValores'!#REF!</definedName>
    <definedName name="AnRecTransfSUSFundoAFundoFnt" localSheetId="16">'BDValores'!#REF!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'06'!$C$9:$D$74</definedName>
    <definedName name="_xlnm.Print_Area" localSheetId="9">'07'!$C$9:$D$9</definedName>
    <definedName name="_xlnm.Print_Area" localSheetId="10">'08'!$C$9:$D$15</definedName>
    <definedName name="_xlnm.Print_Area" localSheetId="11">'09'!$C$9:$D$9</definedName>
    <definedName name="_xlnm.Print_Area" localSheetId="14">'12'!$C$9:$D$9</definedName>
    <definedName name="_xlnm.Print_Area" localSheetId="17">'14'!#REF!</definedName>
    <definedName name="_xlnm.Print_Area" localSheetId="18">'16'!$B$2:$H$102</definedName>
    <definedName name="_xlnm.Print_Area" localSheetId="19">'17'!$B$2:$H$59</definedName>
    <definedName name="_xlnm.Print_Area" localSheetId="1">'BDValores'!$H$3:$H$4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7">'[3]DadosPA'!#REF!</definedName>
    <definedName name="ataEntregaDoc" localSheetId="16">'[3]DadosPA'!#REF!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7">'BDValores'!#REF!</definedName>
    <definedName name="BDBB_AFM" localSheetId="16">'BDValores'!#REF!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7">'BDValores'!#REF!</definedName>
    <definedName name="BDBB_CIDE" localSheetId="16">'BDValores'!#REF!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7">'BDValores'!#REF!</definedName>
    <definedName name="BDBB_FEP" localSheetId="16">'BDValores'!#REF!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7">'BDValores'!#REF!</definedName>
    <definedName name="BDBB_FPM" localSheetId="16">'BDValores'!#REF!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7">'BDValores'!#REF!</definedName>
    <definedName name="BDBB_FUNDEB" localSheetId="16">'BDValores'!#REF!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7">'BDValores'!#REF!</definedName>
    <definedName name="BDBB_FUNDEBCompl" localSheetId="16">'BDValores'!#REF!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7">'BDValores'!#REF!</definedName>
    <definedName name="BDBB_ICMSDes" localSheetId="16">'BDValores'!#REF!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7">'BDValores'!#REF!</definedName>
    <definedName name="BDBB_ITR" localSheetId="16">'BDValores'!#REF!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7">#REF!</definedName>
    <definedName name="BdInformação" localSheetId="16">#REF!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7">'[3]Tab  BDResp'!#REF!</definedName>
    <definedName name="BDRespInício" localSheetId="16">'[3]Tab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7">'BDValores'!#REF!</definedName>
    <definedName name="BDSefazICMS" localSheetId="16">'BDValores'!#REF!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7">'BDValores'!#REF!</definedName>
    <definedName name="BDSefazIPI" localSheetId="16">'BDValores'!#REF!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7">'BDValores'!#REF!</definedName>
    <definedName name="BDSefazIPVA" localSheetId="16">'BDValores'!#REF!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7">L9C2</definedName>
    <definedName name="Col" localSheetId="16">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7">'[3]comentários'!#REF!</definedName>
    <definedName name="Coment11" localSheetId="16">'[3]comentários'!#REF!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7">'[3]comentários'!#REF!</definedName>
    <definedName name="Coment12" localSheetId="16">'[3]comentários'!#REF!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7">'[3]comentários'!#REF!</definedName>
    <definedName name="Coment13" localSheetId="16">'[3]comentários'!#REF!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7">'[3]comentários'!#REF!</definedName>
    <definedName name="Coment14" localSheetId="16">'[3]comentários'!#REF!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7">'[3]comentários'!#REF!</definedName>
    <definedName name="Coment15" localSheetId="16">'[3]comentários'!#REF!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7">'[3]comentários'!#REF!</definedName>
    <definedName name="Coment16" localSheetId="16">'[3]comentários'!#REF!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7">'[3]comentários'!#REF!</definedName>
    <definedName name="Coment17" localSheetId="16">'[3]comentários'!#REF!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7">'[3]comentários'!#REF!</definedName>
    <definedName name="Coment18" localSheetId="16">'[3]comentários'!#REF!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7">'[3]comentários'!#REF!</definedName>
    <definedName name="ComentLinha1" localSheetId="16">'[3]comentários'!#REF!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7">'[3]comentários'!#REF!</definedName>
    <definedName name="ComentLinha2" localSheetId="16">'[3]comentários'!#REF!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7">'[3]comentários'!#REF!</definedName>
    <definedName name="ComentLinha3" localSheetId="16">'[3]comentários'!#REF!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7">'[3]comentários'!#REF!</definedName>
    <definedName name="ComentLinha4" localSheetId="16">'[3]comentários'!#REF!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7">'[3]comentários'!#REF!</definedName>
    <definedName name="ComentLinha5" localSheetId="16">'[3]comentários'!#REF!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7">'[3]comentários'!#REF!</definedName>
    <definedName name="ComentLinha6" localSheetId="16">'[3]comentários'!#REF!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7">'[3]comentários'!#REF!</definedName>
    <definedName name="ComentLinha7" localSheetId="16">'[3]comentários'!#REF!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7">'[3]comentários'!#REF!</definedName>
    <definedName name="ComentLinha8" localSheetId="16">'[3]comentários'!#REF!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7">'[3]comentários'!#REF!</definedName>
    <definedName name="ComentMaior3" localSheetId="16">'[3]comentários'!#REF!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7">'[3]receitas'!#REF!</definedName>
    <definedName name="compara_rec" localSheetId="16">'[3]receitas'!#REF!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7">#REF!</definedName>
    <definedName name="Confirmação" localSheetId="16">#REF!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7">'[3]Tab Ord CPL'!#REF!</definedName>
    <definedName name="CPLFim" localSheetId="16">'[3]Tab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7">'[3]Tab CPL'!#REF!</definedName>
    <definedName name="CPLInício" localSheetId="16">'[3]Tab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7">'[3]Tab CPL'!#REF!</definedName>
    <definedName name="CPLPORTARIA" localSheetId="16">'[3]Tab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7">'[3]tabelas'!#REF!</definedName>
    <definedName name="DadosPessoais" localSheetId="16">'[3]tabelas'!#REF!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7">'[3]Tab Ord CPL'!#REF!</definedName>
    <definedName name="DadosPessoaisFim" localSheetId="16">'[3]Tab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7">#REF!</definedName>
    <definedName name="DadosPessoaisInício" localSheetId="16">#REF!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7">'[3]Tab Ord CPL'!#REF!</definedName>
    <definedName name="DadosPessoaisLista" localSheetId="16">'[3]Tab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7">'[3]receitas'!#REF!</definedName>
    <definedName name="DescriçãoObsFinal" localSheetId="16">'[3]receitas'!#REF!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7">'[3]receitas'!#REF!</definedName>
    <definedName name="DescrObs" localSheetId="16">'[3]receitas'!#REF!</definedName>
    <definedName name="DescrObs" localSheetId="19">'[3]receitas'!#REF!</definedName>
    <definedName name="DescrObs">'[3]receitas'!#REF!</definedName>
    <definedName name="Desp_Fun_Homo" localSheetId="16">'05'!#REF!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7">'[3]DadosPA'!#REF!</definedName>
    <definedName name="DestinatárioOfício" localSheetId="16">'[3]DadosPA'!#REF!</definedName>
    <definedName name="DestinatárioOfício" localSheetId="19">'[3]DadosPA'!#REF!</definedName>
    <definedName name="DestinatárioOfício">'[3]DadosPA'!#REF!</definedName>
    <definedName name="DTP_Homo" localSheetId="9">'07'!#REF!</definedName>
    <definedName name="DTP_Homo" localSheetId="10">'08'!$E$11</definedName>
    <definedName name="DTP_Homo" localSheetId="11">'09'!#REF!</definedName>
    <definedName name="DTP_Homo" localSheetId="14">'12'!#REF!</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7">'BDValores'!#REF!</definedName>
    <definedName name="FNT_Adot" localSheetId="16">'BDValores'!#REF!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7">'BDValores'!#REF!</definedName>
    <definedName name="Fnt_Adot_Fn" localSheetId="16">'BDValores'!#REF!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7">'BDValores'!#REF!</definedName>
    <definedName name="Fnt_Adot_In" localSheetId="16">'BDValores'!#REF!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7">'BDValores'!#REF!</definedName>
    <definedName name="FNT_Outros" localSheetId="16">'BDValores'!#REF!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7">'BDValores'!#REF!</definedName>
    <definedName name="FNT_PC" localSheetId="16">'BDValores'!#REF!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7">'BDValores'!#REF!</definedName>
    <definedName name="FNT_Sagres" localSheetId="16">'BDValores'!#REF!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7">'BDValores'!#REF!</definedName>
    <definedName name="FNT_Sefaz" localSheetId="16">'BDValores'!#REF!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7">#REF!</definedName>
    <definedName name="HComissõesFinal" localSheetId="16">#REF!</definedName>
    <definedName name="HComissõesFinal" localSheetId="19">#REF!</definedName>
    <definedName name="HComissõesFinal">#REF!</definedName>
    <definedName name="HDespesaFunção" localSheetId="13">'05'!#REF!</definedName>
    <definedName name="HDespesaFunção" localSheetId="17">'05'!#REF!</definedName>
    <definedName name="HDespesaFunção" localSheetId="16">'05'!#REF!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7">'06'!#REF!</definedName>
    <definedName name="HDTP" localSheetId="16">'06'!#REF!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7">'02'!#REF!</definedName>
    <definedName name="HOrdenadores" localSheetId="16">'02'!#REF!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7">'02'!#REF!</definedName>
    <definedName name="HOrdenadoresFinal" localSheetId="16">'02'!#REF!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7">'14'!#REF!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7">'14'!#REF!</definedName>
    <definedName name="HRemuneração" localSheetId="16">#REF!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7">'14'!#REF!</definedName>
    <definedName name="HRemuneraçãoPaga" localSheetId="16">#REF!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7">'06'!#REF!</definedName>
    <definedName name="Inativos" localSheetId="16">'06'!#REF!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7">'[3]DadosPA'!#REF!</definedName>
    <definedName name="inspetoria" localSheetId="16">'[3]DadosPA'!#REF!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7">'BDValores'!#REF!</definedName>
    <definedName name="IPTUPrinc" localSheetId="16">'BDValores'!#REF!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7">'[3]receitas'!#REF!</definedName>
    <definedName name="ItemObs2" localSheetId="16">'[3]receitas'!#REF!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7">'[3]receitas'!#REF!</definedName>
    <definedName name="ItemObsFinal" localSheetId="16">'[3]receitas'!#REF!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7">'[1]PT17'!#REF!</definedName>
    <definedName name="Limite3" localSheetId="16">'[1]PT17'!#REF!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7">'[1]PT17'!#REF!</definedName>
    <definedName name="Limite6" localSheetId="16">'[1]PT17'!#REF!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7">'[1]PT17'!#REF!</definedName>
    <definedName name="LimitePrud3" localSheetId="16">'[1]PT17'!#REF!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7">'[1]PT17'!#REF!</definedName>
    <definedName name="LimitePrud6" localSheetId="16">'[1]PT17'!#REF!</definedName>
    <definedName name="LimitePrud6" localSheetId="19">'[1]PT17'!#REF!</definedName>
    <definedName name="LimitePrud6">'[1]PT17'!#REF!</definedName>
    <definedName name="Linha1" localSheetId="9">'07'!#REF!</definedName>
    <definedName name="Linha1" localSheetId="10">'08'!#REF!</definedName>
    <definedName name="Linha1" localSheetId="11">'09'!#REF!</definedName>
    <definedName name="Linha1" localSheetId="14">'12'!#REF!</definedName>
    <definedName name="Linha1">'06'!$C$36</definedName>
    <definedName name="Linha2" localSheetId="9">'07'!#REF!</definedName>
    <definedName name="Linha2" localSheetId="10">'08'!#REF!</definedName>
    <definedName name="Linha2" localSheetId="11">'09'!#REF!</definedName>
    <definedName name="Linha2" localSheetId="14">'12'!#REF!</definedName>
    <definedName name="Linha2">'06'!$C$57</definedName>
    <definedName name="Linha3">#REF!</definedName>
    <definedName name="LinhaModelo" localSheetId="9">'07'!$C$44:$D$44</definedName>
    <definedName name="LinhaModelo" localSheetId="10">'08'!$C$27:$D$27</definedName>
    <definedName name="LinhaModelo" localSheetId="11">'09'!$C$13:$D$13</definedName>
    <definedName name="LinhaModelo" localSheetId="14">'12'!$C$29:$D$29</definedName>
    <definedName name="LinhaModelo">'06'!#REF!</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7">'[3]BD Equipes'!#REF!</definedName>
    <definedName name="ListAuditoresAlfa" localSheetId="16">'[3]BD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7">'[3]DadosPA'!#REF!</definedName>
    <definedName name="ModoRecbimentoDoc" localSheetId="16">'[3]DadosPA'!#REF!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7">'01'!#REF!</definedName>
    <definedName name="Mud_Gestor" localSheetId="16">'01'!#REF!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7">'[3]BD Equipes'!#REF!</definedName>
    <definedName name="nota03" localSheetId="16">'[3]BD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7">'[3]BD Equipes'!#REF!</definedName>
    <definedName name="nota04" localSheetId="16">'[3]BD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7">'[3]tabelas'!#REF!</definedName>
    <definedName name="NúmOrdenadorFim" localSheetId="16">'[3]tabelas'!#REF!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7">'[3]tabelas'!#REF!</definedName>
    <definedName name="NúmOrdenadorMaior" localSheetId="16">'[3]tabelas'!#REF!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7">#REF!</definedName>
    <definedName name="OptC" localSheetId="16">#REF!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7">'02'!#REF!</definedName>
    <definedName name="Ord_Desp_Ocult" localSheetId="16">'02'!#REF!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7">'[3]Tab Ord CPL'!#REF!</definedName>
    <definedName name="OrdenadoresLista" localSheetId="16">'[3]Tab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7">'[3]tabelas'!#REF!</definedName>
    <definedName name="OrdenadorInício" localSheetId="16">'[3]tabelas'!#REF!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7">'[3]tabelas'!#REF!</definedName>
    <definedName name="OrdenadorLinhaModelo" localSheetId="16">'[3]tabelas'!#REF!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7">'[3]Tab Ord CPL'!#REF!</definedName>
    <definedName name="OrdenadorLista" localSheetId="16">'[3]Tab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7">'[3]DadosPA'!#REF!</definedName>
    <definedName name="ÓrgãoOf" localSheetId="16">'[3]DadosPA'!#REF!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7">'[3]BD Equipes'!#REF!</definedName>
    <definedName name="PA_2.1" localSheetId="16">'[3]BD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7">'[3]BD Equipes'!#REF!</definedName>
    <definedName name="PA_2.2" localSheetId="16">'[3]BD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7">'[3]BD Equipes'!#REF!</definedName>
    <definedName name="PA_2.3" localSheetId="16">'[3]BD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7">'[3]BD Equipes'!#REF!</definedName>
    <definedName name="PA_2.4" localSheetId="16">'[3]BD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7">'[3]BD Equipes'!#REF!</definedName>
    <definedName name="PA_2.5.1" localSheetId="16">'[3]BD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7">'[3]BD Equipes'!#REF!</definedName>
    <definedName name="PA_2.5.2" localSheetId="16">'[3]BD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7">'[3]BD Equipes'!#REF!</definedName>
    <definedName name="PA_2.6.1" localSheetId="16">'[3]BD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7">'[3]BD Equipes'!#REF!</definedName>
    <definedName name="PA_2.6.2" localSheetId="16">'[3]BD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7">'[3]BD Equipes'!#REF!</definedName>
    <definedName name="PA_3.1" localSheetId="16">'[3]BD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7">'[3]BD Equipes'!#REF!</definedName>
    <definedName name="PA_3.2" localSheetId="16">'[3]BD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7">'[3]BD Equipes'!#REF!</definedName>
    <definedName name="PA_3.3" localSheetId="16">'[3]BD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7">'[3]BD Equipes'!#REF!</definedName>
    <definedName name="PA_3.5" localSheetId="16">'[3]BD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7">'[3]BD Equipes'!#REF!</definedName>
    <definedName name="PA_3.6" localSheetId="16">'[3]BD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7">'[3]BD Equipes'!#REF!</definedName>
    <definedName name="PA_3.7" localSheetId="16">'[3]BD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7">'[3]BD Equipes'!#REF!</definedName>
    <definedName name="PA_3.8" localSheetId="16">'[3]BD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7">'[3]BD Equipes'!#REF!</definedName>
    <definedName name="PA_3.9" localSheetId="16">'[3]BD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7">'[3]BD Equipes'!#REF!</definedName>
    <definedName name="PA_4.1.1.1" localSheetId="16">'[3]BD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7">'[3]BD Equipes'!#REF!</definedName>
    <definedName name="PA_4.1.3" localSheetId="16">'[3]BD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7">'[3]BD Equipes'!#REF!</definedName>
    <definedName name="PA_4.1.4" localSheetId="16">'[3]BD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7">'[3]BD Equipes'!#REF!</definedName>
    <definedName name="pa_4.2" localSheetId="16">'[3]BD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7">'[3]BD Equipes'!#REF!</definedName>
    <definedName name="pa_4.2.1" localSheetId="16">'[3]BD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7">'[3]BD Equipes'!#REF!</definedName>
    <definedName name="pa_4.2.2" localSheetId="16">'[3]BD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7">'[3]BD Equipes'!#REF!</definedName>
    <definedName name="PA_4.2.3" localSheetId="16">'[3]BD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7">'[3]BD Equipes'!#REF!</definedName>
    <definedName name="PA_4.3" localSheetId="16">'[3]BD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7">'[3]BD Equipes'!#REF!</definedName>
    <definedName name="PA_4.3.1" localSheetId="16">'[3]BD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7">'[3]BD Equipes'!#REF!</definedName>
    <definedName name="PA_4.3.2" localSheetId="16">'[3]BD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7">'[3]BD Equipes'!#REF!</definedName>
    <definedName name="PA_4.3.2.1" localSheetId="16">'[3]BD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7">'[3]BD Equipes'!#REF!</definedName>
    <definedName name="PA_4.3.2.2" localSheetId="16">'[3]BD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7">'[3]BD Equipes'!#REF!</definedName>
    <definedName name="PA_4.3.3" localSheetId="16">'[3]BD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7">'[3]BD Equipes'!#REF!</definedName>
    <definedName name="PA_4.3.5" localSheetId="16">'[3]BD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7">'[3]BD Equipes'!#REF!</definedName>
    <definedName name="PA_4.4" localSheetId="16">'[3]BD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7">'[3]BD Equipes'!#REF!</definedName>
    <definedName name="PA_4.4.1" localSheetId="16">'[3]BD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7">'[3]BD Equipes'!#REF!</definedName>
    <definedName name="PA_4.5" localSheetId="16">'[3]BD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7">'[3]BD Equipes'!#REF!</definedName>
    <definedName name="PA_4.5.1" localSheetId="16">'[3]BD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7">'[3]BD Equipes'!#REF!</definedName>
    <definedName name="PA_4.5.2" localSheetId="16">'[3]BD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7">'[3]BD Equipes'!#REF!</definedName>
    <definedName name="PA_4.5.3" localSheetId="16">'[3]BD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7">'[3]BD Equipes'!#REF!</definedName>
    <definedName name="PA_4.6" localSheetId="16">'[3]BD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7">'[3]BD Equipes'!#REF!</definedName>
    <definedName name="PA_4.7" localSheetId="16">'[3]BD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7">'[3]BD Equipes'!#REF!</definedName>
    <definedName name="PA4.3.4" localSheetId="16">'[3]BD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7">'[3]Tab  P. Conexos'!#REF!</definedName>
    <definedName name="PConexosRGF" localSheetId="16">'[3]Tab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7">'[3]DadosPA'!#REF!</definedName>
    <definedName name="Prefeito_a" localSheetId="16">'[3]DadosPA'!#REF!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7">'[3]DadosPA'!#REF!</definedName>
    <definedName name="PromoneTratamento" localSheetId="16">'[3]DadosPA'!#REF!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7">'[3]DadosPA'!#REF!</definedName>
    <definedName name="PronomeOf" localSheetId="16">'[3]DadosPA'!#REF!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7">'[1]PT-01'!#REF!</definedName>
    <definedName name="PT01" localSheetId="16">'[1]PT-01'!#REF!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7">'[1]PT-01'!#REF!</definedName>
    <definedName name="PT01Tela1" localSheetId="16">'[1]PT-01'!#REF!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7">'[1]PT-01'!#REF!</definedName>
    <definedName name="PT01Tela2" localSheetId="16">'[1]PT-01'!#REF!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7">'[3]Relatório'!#REF!</definedName>
    <definedName name="r_2.2" localSheetId="16">'[3]Relatório'!#REF!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7">'[3]Relatório'!#REF!</definedName>
    <definedName name="r_2.3" localSheetId="16">'[3]Relatório'!#REF!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7">'[3]Relatório'!#REF!</definedName>
    <definedName name="r_2.4" localSheetId="16">'[3]Relatório'!#REF!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7">'[3]Relatório'!#REF!</definedName>
    <definedName name="r_2.5.1" localSheetId="16">'[3]Relatório'!#REF!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7">'[3]Relatório'!#REF!</definedName>
    <definedName name="r_2.5.2" localSheetId="16">'[3]Relatório'!#REF!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7">'[3]Relatório'!#REF!</definedName>
    <definedName name="R_2.6.1" localSheetId="16">'[3]Relatório'!#REF!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7">'[3]Relatório'!#REF!</definedName>
    <definedName name="R_2.6.2" localSheetId="16">'[3]Relatório'!#REF!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7">'[3]Relatório'!#REF!</definedName>
    <definedName name="R_3.1" localSheetId="16">'[3]Relatório'!#REF!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7">'[3]BD Equipes'!#REF!</definedName>
    <definedName name="R_3.3" localSheetId="16">'[3]BD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7">'[3]Relatório'!#REF!</definedName>
    <definedName name="r_3.3.2" localSheetId="16">'[3]Relatório'!#REF!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7">'[3]BD Equipes'!#REF!</definedName>
    <definedName name="R_3.4" localSheetId="16">'[3]BD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7">'[3]Relatório'!#REF!</definedName>
    <definedName name="r_3.8" localSheetId="16">'[3]Relatório'!#REF!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7">'[3]Relatório'!#REF!</definedName>
    <definedName name="R_331" localSheetId="16">'[3]Relatório'!#REF!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7">#REF!</definedName>
    <definedName name="R_AnoPref11" localSheetId="16">#REF!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7">#REF!</definedName>
    <definedName name="R_AnoPref12" localSheetId="16">#REF!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7">#REF!</definedName>
    <definedName name="R_AnoPref21" localSheetId="16">#REF!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7">#REF!</definedName>
    <definedName name="R_AnoPref22" localSheetId="16">#REF!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7">#REF!</definedName>
    <definedName name="R_AnoVicePref11" localSheetId="16">#REF!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7">#REF!</definedName>
    <definedName name="R_AnoVicePref12" localSheetId="16">#REF!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7">#REF!</definedName>
    <definedName name="R_AnoVicePref21" localSheetId="16">#REF!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7">#REF!</definedName>
    <definedName name="R_AnoVicePref22" localSheetId="16">#REF!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7">#REF!</definedName>
    <definedName name="R_CPFPref01" localSheetId="16">#REF!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7">#REF!</definedName>
    <definedName name="R_DataInicialPref1" localSheetId="16">#REF!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7">#REF!</definedName>
    <definedName name="R_DiaPref11" localSheetId="16">#REF!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7">#REF!</definedName>
    <definedName name="R_DiaPref12" localSheetId="16">#REF!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7">#REF!</definedName>
    <definedName name="R_DiaPref21" localSheetId="16">#REF!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7">#REF!</definedName>
    <definedName name="R_DiaPref22" localSheetId="16">#REF!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7">#REF!</definedName>
    <definedName name="R_DiaVicePref11" localSheetId="16">#REF!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7">#REF!</definedName>
    <definedName name="R_DiaVicePref12" localSheetId="16">#REF!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7">#REF!</definedName>
    <definedName name="R_DiaVicePref21" localSheetId="16">#REF!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7">#REF!</definedName>
    <definedName name="R_DiaVicePref22" localSheetId="16">#REF!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7">#REF!</definedName>
    <definedName name="R_MêsPref11" localSheetId="16">#REF!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7">#REF!</definedName>
    <definedName name="R_MêsPref12" localSheetId="16">#REF!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7">#REF!</definedName>
    <definedName name="R_MêsPref21" localSheetId="16">#REF!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7">#REF!</definedName>
    <definedName name="R_MêsPref22" localSheetId="16">#REF!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7">#REF!</definedName>
    <definedName name="R_MêsVicePref11" localSheetId="16">#REF!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7">#REF!</definedName>
    <definedName name="R_MêsVicePref12" localSheetId="16">#REF!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7">#REF!</definedName>
    <definedName name="R_MêsVicePref21" localSheetId="16">#REF!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7">#REF!</definedName>
    <definedName name="R_MêsVicePref22" localSheetId="16">#REF!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7">#REF!</definedName>
    <definedName name="R_MudançaGestor" localSheetId="16">#REF!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7">#REF!</definedName>
    <definedName name="R_Prefeito" localSheetId="16">#REF!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7">#REF!</definedName>
    <definedName name="R_Prefeito01" localSheetId="16">#REF!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6">'SUM'!#REF!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7">#REF!</definedName>
    <definedName name="R_TextBoxCPFPref1" localSheetId="16">#REF!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7">#REF!</definedName>
    <definedName name="R_TextBoxEstCivilPref1" localSheetId="16">#REF!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7">#REF!</definedName>
    <definedName name="R_VicePrefeito" localSheetId="16">#REF!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7">'[3]receitas'!#REF!</definedName>
    <definedName name="RecCódFonte" localSheetId="16">'[3]receitas'!#REF!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7">'[3]receitas'!#REF!</definedName>
    <definedName name="ReceitaObsFinal" localSheetId="16">'[3]receitas'!#REF!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7">'[3]receitas'!#REF!</definedName>
    <definedName name="RecFonte" localSheetId="16">'[3]receitas'!#REF!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7">'[3]Recomendações'!#REF!</definedName>
    <definedName name="RecomRelatorioFim" localSheetId="16">'[3]Recomendações'!#REF!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7">'[3]DadosPA'!#REF!</definedName>
    <definedName name="ResFinanceiroR" localSheetId="16">'[3]DadosPA'!#REF!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7">'01'!#REF!</definedName>
    <definedName name="Resp_Homo" localSheetId="16">'01'!#REF!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7">'[3]tabelas'!#REF!</definedName>
    <definedName name="ResponsáveisLista" localSheetId="16">'[3]tabelas'!#REF!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7">'[3]DadosPA'!#REF!</definedName>
    <definedName name="RREO1QModelo" localSheetId="16">'[3]DadosPA'!#REF!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7">'[3]DadosPA'!#REF!</definedName>
    <definedName name="RREO2QModelo" localSheetId="16">'[3]DadosPA'!#REF!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7">'[3]DadosPA'!#REF!</definedName>
    <definedName name="RREO3QModelo" localSheetId="16">'[3]DadosPA'!#REF!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7">'[3]DadosPA'!#REF!</definedName>
    <definedName name="RREO4QModelo" localSheetId="16">'[3]DadosPA'!#REF!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7">'[3]DadosPA'!#REF!</definedName>
    <definedName name="RREO5QModelo" localSheetId="16">'[3]DadosPA'!#REF!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7">'[3]DadosPA'!#REF!</definedName>
    <definedName name="RREO6QModelo" localSheetId="16">'[3]DadosPA'!#REF!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7">'[3]BD Equipes'!#REF!</definedName>
    <definedName name="rrrrrrrrrrrrr" localSheetId="16">'[3]BD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7">'[3]tabelas'!#REF!</definedName>
    <definedName name="ScrollOrd" localSheetId="16">'[3]tabelas'!#REF!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7">'[3]DadosPA'!#REF!</definedName>
    <definedName name="SFBancário" localSheetId="16">'[3]DadosPA'!#REF!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7">'[3]DadosPA'!#REF!</definedName>
    <definedName name="SIBancário" localSheetId="16">'[3]DadosPA'!#REF!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7">'SUM'!#REF!</definedName>
    <definedName name="StatusGeral" localSheetId="16">'SUM'!#REF!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7">'SUM'!#REF!</definedName>
    <definedName name="StatusGeral2" localSheetId="16">'SUM'!#REF!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7">'SUM'!#REF!</definedName>
    <definedName name="Sumario" localSheetId="16">'SUM'!#REF!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7">'SUM'!#REF!</definedName>
    <definedName name="Sumário" localSheetId="16">'SUM'!#REF!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7">'SUM'!#REF!</definedName>
    <definedName name="SumárioII" localSheetId="16">'SUM'!#REF!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7">'SUM'!#REF!</definedName>
    <definedName name="SumárioPlanilhas" localSheetId="16">'SUM'!#REF!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7">'[3]tabelas'!#REF!</definedName>
    <definedName name="T_2.5.2" localSheetId="16">'[3]tabelas'!#REF!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7">'[3]tabelas'!#REF!</definedName>
    <definedName name="T_2.6.2" localSheetId="16">'[3]tabelas'!#REF!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7">'[3]tabelas'!#REF!</definedName>
    <definedName name="T_3.5" localSheetId="16">'[3]tabelas'!#REF!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7">'[3]tabelas'!#REF!</definedName>
    <definedName name="T_3.6" localSheetId="16">'[3]tabelas'!#REF!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7">'[3]tabelas'!#REF!</definedName>
    <definedName name="Tabela_02" localSheetId="16">'[3]tabelas'!#REF!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7">'[3]Relatório'!#REF!</definedName>
    <definedName name="TesteTeste" localSheetId="16">'[3]Relatório'!#REF!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7">#REF!</definedName>
    <definedName name="TextBoxDataInícioPref1" localSheetId="16">#REF!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7">'[3]DadosPA'!#REF!</definedName>
    <definedName name="TxtVigênciaContador11" localSheetId="16">'[3]DadosPA'!#REF!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7">'[3]DadosPA'!#REF!</definedName>
    <definedName name="TxtVigênciaContador12" localSheetId="16">'[3]DadosPA'!#REF!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7">'[3]DadosPA'!#REF!</definedName>
    <definedName name="TxtVigênciaContador21" localSheetId="16">'[3]DadosPA'!#REF!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7">'[3]DadosPA'!#REF!</definedName>
    <definedName name="TxtVigênciaContador22" localSheetId="16">'[3]DadosPA'!#REF!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7">'[3]DadosPA'!#REF!</definedName>
    <definedName name="TxtVigênciaContador31" localSheetId="16">'[3]DadosPA'!#REF!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7">'[3]DadosPA'!#REF!</definedName>
    <definedName name="TxtVigênciaContador32" localSheetId="16">'[3]DadosPA'!#REF!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7">'BDValores'!#REF!</definedName>
    <definedName name="Valor_Outros" localSheetId="16">'BDValores'!#REF!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7">'BDValores'!#REF!</definedName>
    <definedName name="Valor_PC" localSheetId="16">'BDValores'!#REF!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7">'BDValores'!#REF!</definedName>
    <definedName name="Valor_Sagres" localSheetId="16">'BDValores'!#REF!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7">'BDValores'!#REF!</definedName>
    <definedName name="Valor_Sefaz" localSheetId="16">'BDValores'!#REF!</definedName>
    <definedName name="Valor_Sefaz" localSheetId="19">'BDValores'!#REF!</definedName>
    <definedName name="Valor_Sefaz">'BDValores'!#REF!</definedName>
    <definedName name="ValorAdot">'BDValores'!#REF!</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7">'[3]DadosPA'!#REF!</definedName>
    <definedName name="VigênciaContador1" localSheetId="16">'[3]DadosPA'!#REF!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7">'[3]DadosPA'!#REF!</definedName>
    <definedName name="VigênciaContador2" localSheetId="16">'[3]DadosPA'!#REF!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7">'[3]DadosPA'!#REF!</definedName>
    <definedName name="VigênciaContador3" localSheetId="16">'[3]DadosPA'!#REF!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<sst xmlns="http://schemas.openxmlformats.org/spreadsheetml/2006/main" count="4980" uniqueCount="2523">
  <si>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</si>
  <si>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</si>
  <si>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</si>
  <si>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</si>
  <si>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</si>
  <si>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</si>
  <si>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</si>
  <si>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</si>
  <si>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</si>
  <si>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</si>
  <si>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</si>
  <si>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</si>
  <si>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</si>
  <si>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</si>
  <si>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</si>
  <si>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</si>
  <si>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</si>
  <si>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</si>
  <si>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</si>
  <si>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</si>
  <si>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</si>
  <si>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</si>
  <si>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</si>
  <si>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</si>
  <si>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</si>
  <si>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</si>
  <si>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</si>
  <si>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</si>
  <si>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</si>
  <si>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</si>
  <si>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</si>
  <si>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</si>
  <si>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</si>
  <si>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</si>
  <si>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</si>
  <si>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</si>
  <si>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</si>
  <si>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</si>
  <si>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</si>
  <si>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</si>
  <si>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</si>
  <si>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</si>
  <si>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</si>
  <si>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</si>
  <si>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</si>
  <si>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</si>
  <si>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</si>
  <si>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</si>
  <si>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</si>
  <si>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</si>
  <si>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</si>
  <si>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</si>
  <si>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</si>
  <si>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</si>
  <si>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</si>
  <si>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</si>
  <si>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</si>
  <si>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</si>
  <si>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</si>
  <si>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</si>
  <si>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</si>
  <si>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</si>
  <si>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</si>
  <si>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</si>
  <si>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</si>
  <si>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</si>
  <si>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</si>
  <si>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</si>
  <si>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</si>
  <si>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</si>
  <si>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</si>
  <si>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</si>
  <si>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</si>
  <si>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</si>
  <si>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</si>
  <si>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</si>
  <si>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</si>
  <si>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</si>
  <si>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</si>
  <si>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</si>
  <si>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</si>
  <si>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</si>
  <si>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</si>
  <si>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</si>
  <si>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</si>
  <si>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</si>
  <si>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</si>
  <si>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</si>
  <si>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</si>
  <si>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</si>
  <si>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</si>
  <si>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</si>
  <si>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</si>
  <si>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</si>
  <si>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</si>
  <si>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</si>
  <si>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</si>
  <si>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</si>
  <si>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</si>
  <si>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</si>
  <si>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</si>
  <si>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</si>
  <si>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</si>
  <si>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</si>
  <si>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</si>
  <si>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</si>
  <si>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</si>
  <si>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</si>
  <si>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</si>
  <si>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</si>
  <si>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</si>
  <si>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</si>
  <si>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</si>
  <si>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</si>
  <si>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</si>
  <si>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</si>
  <si>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</si>
  <si>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</si>
  <si>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</si>
  <si>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</si>
  <si>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</si>
  <si>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</si>
  <si>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</si>
  <si>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</si>
  <si>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</si>
  <si>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</si>
  <si>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</si>
  <si>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</si>
  <si>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</si>
  <si>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</si>
  <si>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</si>
  <si>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</si>
  <si>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</si>
  <si>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</si>
  <si>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</si>
  <si>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</si>
  <si>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</si>
  <si>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</si>
  <si>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</si>
  <si>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</si>
  <si>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</si>
  <si>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</si>
  <si>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</si>
  <si>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</si>
  <si>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</si>
  <si>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</si>
  <si>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</si>
  <si>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</si>
  <si>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</si>
  <si>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</si>
  <si>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</si>
  <si>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</si>
  <si>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</si>
  <si>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</si>
  <si>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</si>
  <si>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</si>
  <si>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</si>
  <si>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</si>
  <si>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</si>
  <si>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</si>
  <si>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</si>
  <si>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</si>
  <si>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</si>
  <si>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</si>
  <si>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</si>
  <si>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</si>
  <si>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</si>
  <si>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</si>
  <si>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</si>
  <si>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</si>
  <si>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</si>
  <si>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</si>
  <si>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</si>
  <si>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</si>
  <si>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</si>
  <si>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</si>
  <si>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</si>
  <si>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</si>
  <si>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</si>
  <si>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</si>
  <si>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</si>
  <si>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</si>
  <si>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</si>
  <si>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</si>
  <si>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</si>
  <si>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</si>
  <si>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</si>
  <si>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</si>
  <si>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</si>
  <si>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</si>
  <si>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</si>
  <si>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</si>
  <si>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</si>
  <si>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</si>
  <si>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</si>
  <si>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</si>
  <si>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</si>
  <si>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</si>
  <si>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</si>
  <si>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</si>
  <si>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</si>
  <si>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</si>
  <si>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</si>
  <si>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</si>
  <si>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</si>
  <si>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</si>
  <si>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</si>
  <si>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</si>
  <si>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</si>
  <si>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</si>
  <si>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</si>
  <si>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</si>
  <si>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</si>
  <si>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</si>
  <si>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</si>
  <si>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</si>
  <si>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</si>
  <si>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</si>
  <si>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</si>
  <si>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</si>
  <si>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</si>
  <si>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</si>
  <si>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</si>
  <si>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</si>
  <si>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</si>
  <si>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</si>
  <si>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</si>
  <si>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</si>
  <si>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</si>
  <si>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</si>
  <si>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</si>
  <si>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</si>
  <si>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</si>
  <si>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</si>
  <si>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</si>
  <si>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</si>
  <si>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</si>
  <si>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</si>
  <si>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</si>
  <si>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</si>
  <si>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</si>
  <si>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</si>
  <si>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</si>
  <si>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</si>
  <si>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</si>
  <si>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</si>
  <si>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</si>
  <si>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</si>
  <si>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</si>
  <si>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</si>
  <si>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</si>
  <si>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</si>
  <si>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</si>
  <si>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</si>
  <si>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</si>
  <si>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</si>
  <si>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</si>
  <si>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</si>
  <si>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</si>
  <si>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</si>
  <si>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</si>
  <si>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</si>
  <si>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</si>
  <si>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</si>
  <si>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</si>
  <si>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</si>
  <si>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</si>
  <si>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</si>
  <si>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</si>
  <si>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</si>
  <si>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</si>
  <si>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</si>
  <si>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</si>
  <si>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</si>
  <si>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</si>
  <si>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</si>
  <si>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</si>
  <si>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</si>
  <si>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</si>
  <si>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</si>
  <si>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</si>
  <si>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</si>
  <si>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</si>
  <si>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</si>
  <si>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</si>
  <si>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</si>
  <si>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</si>
  <si>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</si>
  <si>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</si>
  <si>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</si>
  <si>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</si>
  <si>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</si>
  <si>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</si>
  <si>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</si>
  <si>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</si>
  <si>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</si>
  <si>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</si>
  <si>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</si>
  <si>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</si>
  <si>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</si>
  <si>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</si>
  <si>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</si>
  <si>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</si>
  <si>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</si>
  <si>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</si>
  <si>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</si>
  <si>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</si>
  <si>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</si>
  <si>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</si>
  <si>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</si>
  <si>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</si>
  <si>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</si>
  <si>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</si>
  <si>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</si>
  <si>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</si>
  <si>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</si>
  <si>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</si>
  <si>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</si>
  <si>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</si>
  <si>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</si>
  <si>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</si>
  <si>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</si>
  <si>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</si>
  <si>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</si>
  <si>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</si>
  <si>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</si>
  <si>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</si>
  <si>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</si>
  <si>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</si>
  <si>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</si>
  <si>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</si>
  <si>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</si>
  <si>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</si>
  <si>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</si>
  <si>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</si>
  <si>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</si>
  <si>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</si>
  <si>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</si>
  <si>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</si>
  <si>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</si>
  <si>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</si>
  <si>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</si>
  <si>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</si>
  <si>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</si>
  <si>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</si>
  <si>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</si>
  <si>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</si>
  <si>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</si>
  <si>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</si>
  <si>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</si>
  <si>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</si>
  <si>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</si>
  <si>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</si>
  <si>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</si>
  <si>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</si>
  <si>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</si>
  <si>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</si>
  <si>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</si>
  <si>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</si>
  <si>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</si>
  <si>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</si>
  <si>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</si>
  <si>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</si>
  <si>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</si>
  <si>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</si>
  <si>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</si>
  <si>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</si>
  <si>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</si>
  <si>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</si>
  <si>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</si>
  <si>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</si>
  <si>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</si>
  <si>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</si>
  <si>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</si>
  <si>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</si>
  <si>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</si>
  <si>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</si>
  <si>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</si>
  <si>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</si>
  <si>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</si>
  <si>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</si>
  <si>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</si>
  <si>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</si>
  <si>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</si>
  <si>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</si>
  <si>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</si>
  <si>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</si>
  <si>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</si>
  <si>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</si>
  <si>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</si>
  <si>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</si>
  <si>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</si>
  <si>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</si>
  <si>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</si>
  <si>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</si>
  <si>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</si>
  <si>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</si>
  <si>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</si>
  <si>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</si>
  <si>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</si>
  <si>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</si>
  <si>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</si>
  <si>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</si>
  <si>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</si>
  <si>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</si>
  <si>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</si>
  <si>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</si>
  <si>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</si>
  <si>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</si>
  <si>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</si>
  <si>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</si>
  <si>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</si>
  <si>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</si>
  <si>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</si>
  <si>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</si>
  <si>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</si>
  <si>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</si>
  <si>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</si>
  <si>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</si>
  <si>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</si>
  <si>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</si>
  <si>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</si>
  <si>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</si>
  <si>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</si>
  <si>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</si>
  <si>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</si>
  <si>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</si>
  <si>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</si>
  <si>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</si>
  <si>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</si>
  <si>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</si>
  <si>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</si>
  <si>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</si>
  <si>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</si>
  <si>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</si>
  <si>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</si>
  <si>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</si>
  <si>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</si>
  <si>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</si>
  <si>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</si>
  <si>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</si>
  <si>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</si>
  <si>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</si>
  <si>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</si>
  <si>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</si>
  <si>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</si>
  <si>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</si>
  <si>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</si>
  <si>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</si>
  <si>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</si>
  <si>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</si>
  <si>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</si>
  <si>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</si>
  <si>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</si>
  <si>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</si>
  <si>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</si>
  <si>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</si>
  <si>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</si>
  <si>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</si>
  <si>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</si>
  <si>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</si>
  <si>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</si>
  <si>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</si>
  <si>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</si>
  <si>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</si>
  <si>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</si>
  <si>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</si>
  <si>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</si>
  <si>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</si>
  <si>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</si>
  <si>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</si>
  <si>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</si>
  <si>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</si>
  <si>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</si>
  <si>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</si>
  <si>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</si>
  <si>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</si>
  <si>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</si>
  <si>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</si>
  <si>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</si>
  <si>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</si>
  <si>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</si>
  <si>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</si>
  <si>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</si>
  <si>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</si>
  <si>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</si>
  <si>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</si>
  <si>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</si>
  <si>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</si>
  <si>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</si>
  <si>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</si>
  <si>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</si>
  <si>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</si>
  <si>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</si>
  <si>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</si>
  <si>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</si>
  <si>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</si>
  <si>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</si>
  <si>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</si>
  <si>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</si>
  <si>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</si>
  <si>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</si>
  <si>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</si>
  <si>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</si>
  <si>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</si>
  <si>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</si>
  <si>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</si>
  <si>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</si>
  <si>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</si>
  <si>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</si>
  <si>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</si>
  <si>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</si>
  <si>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</si>
  <si>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</si>
  <si>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</si>
  <si>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</si>
  <si>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</si>
  <si>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</si>
  <si>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</si>
  <si>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</si>
  <si>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</si>
  <si>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</si>
  <si>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</si>
  <si>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</si>
  <si>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</si>
  <si>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</si>
  <si>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</si>
  <si>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</si>
  <si>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</si>
  <si>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</si>
  <si>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</si>
  <si>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</si>
  <si>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</si>
  <si>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</si>
  <si>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</si>
  <si>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</si>
  <si>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</si>
  <si>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</si>
  <si>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</si>
  <si>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</si>
  <si>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</si>
  <si>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</si>
  <si>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</si>
  <si>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</si>
  <si>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</si>
  <si>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</si>
  <si>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</si>
  <si>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</si>
  <si>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</si>
  <si>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</si>
  <si>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</si>
  <si>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</si>
  <si>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</si>
  <si>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</si>
  <si>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</si>
  <si>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</si>
  <si>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</si>
  <si>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</si>
  <si>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</si>
  <si>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</si>
  <si>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</si>
  <si>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</si>
  <si>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</si>
  <si>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</si>
  <si>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</si>
  <si>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</si>
  <si>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</si>
  <si>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</si>
  <si>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</si>
  <si>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</si>
  <si>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</si>
  <si>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</si>
  <si>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</si>
  <si>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</si>
  <si>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</si>
  <si>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</si>
  <si>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</si>
  <si>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</si>
  <si>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</si>
  <si>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</si>
  <si>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</si>
  <si>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</si>
  <si>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</si>
  <si>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</si>
  <si>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</si>
  <si>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</si>
  <si>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</si>
  <si>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</si>
  <si>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</si>
  <si>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</si>
  <si>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</si>
  <si>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</si>
  <si>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</si>
  <si>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</si>
  <si>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</si>
  <si>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</si>
  <si>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</si>
  <si>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</si>
  <si>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</si>
  <si>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</si>
  <si>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</si>
  <si>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</si>
  <si>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</si>
  <si>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</si>
  <si>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</si>
  <si>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</si>
  <si>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</si>
  <si>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</si>
  <si>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</si>
  <si>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</si>
  <si>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</si>
  <si>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</si>
  <si>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</si>
  <si>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</si>
  <si>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</si>
  <si>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</si>
  <si>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</si>
  <si>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</si>
  <si>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</si>
  <si>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</si>
  <si>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</si>
  <si>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</si>
  <si>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</si>
  <si>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</si>
  <si>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</si>
  <si>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</si>
  <si>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</si>
  <si>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</si>
  <si>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</si>
  <si>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</si>
  <si>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</si>
  <si>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</si>
  <si>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</si>
  <si>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</si>
  <si>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</si>
  <si>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</si>
  <si>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</si>
  <si>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</si>
  <si>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</si>
  <si>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</si>
  <si>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</si>
  <si>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</si>
  <si>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</si>
  <si>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</si>
  <si>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</si>
  <si>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</si>
  <si>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</si>
  <si>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</si>
  <si>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</si>
  <si>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</si>
  <si>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</si>
  <si>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</si>
  <si>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</si>
  <si>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</si>
  <si>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</si>
  <si>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</si>
  <si>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</si>
  <si>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</si>
  <si>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</si>
  <si>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</si>
  <si>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</si>
  <si>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</si>
  <si>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</si>
  <si>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</si>
  <si>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</si>
  <si>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</si>
  <si>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</si>
  <si>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</si>
  <si>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</si>
  <si>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</si>
  <si>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</si>
  <si>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</si>
  <si>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</si>
  <si>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</si>
  <si>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</si>
  <si>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</si>
  <si>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</si>
  <si>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</si>
  <si>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</si>
  <si>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</si>
  <si>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</si>
  <si>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</si>
  <si>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</si>
  <si>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</si>
  <si>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</si>
  <si>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</si>
  <si>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</si>
  <si>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</si>
  <si>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</si>
  <si>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</si>
  <si>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</si>
  <si>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</si>
  <si>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</si>
  <si>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</si>
  <si>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</si>
  <si>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</si>
  <si>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</si>
  <si>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</si>
  <si>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</si>
  <si>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</si>
  <si>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</si>
  <si>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</si>
  <si>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</si>
  <si>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</si>
  <si>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</si>
  <si>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</si>
  <si>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</si>
  <si>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</si>
  <si>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</si>
  <si>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</si>
  <si>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</si>
  <si>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</si>
  <si>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</si>
  <si>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</si>
  <si>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</si>
  <si>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</si>
  <si>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</si>
  <si>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</si>
  <si>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</si>
  <si>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</si>
  <si>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</si>
  <si>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</si>
  <si>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</si>
  <si>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</si>
  <si>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</si>
  <si>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</si>
  <si>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</si>
  <si>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</si>
  <si>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</si>
  <si>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</si>
  <si>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</si>
  <si>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</si>
  <si>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</si>
  <si>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</si>
  <si>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</si>
  <si>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</si>
  <si>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</si>
  <si>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</si>
  <si>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</si>
  <si>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</si>
  <si>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</si>
  <si>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</si>
  <si>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</si>
  <si>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</si>
  <si>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</si>
  <si>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</si>
  <si>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</si>
  <si>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</si>
  <si>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</si>
  <si>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</si>
  <si>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</si>
  <si>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</si>
  <si>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</si>
  <si>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</si>
  <si>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</si>
  <si>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</si>
  <si>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</si>
  <si>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</si>
  <si>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</si>
  <si>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</si>
  <si>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</si>
  <si>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</si>
  <si>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</si>
  <si>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</si>
  <si>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</si>
  <si>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</si>
  <si>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</si>
  <si>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</si>
  <si>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</si>
  <si>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</si>
  <si>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</si>
  <si>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</si>
  <si>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</si>
  <si>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</si>
  <si>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</si>
  <si>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</si>
  <si>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</si>
  <si>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</si>
  <si>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</si>
  <si>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</si>
  <si>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</si>
  <si>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</si>
  <si>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</si>
  <si>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</si>
  <si>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</si>
  <si>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</si>
  <si>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</si>
  <si>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</si>
  <si>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</si>
  <si>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</si>
  <si>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</si>
  <si>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</si>
  <si>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</si>
  <si>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</si>
  <si>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</si>
  <si>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</si>
  <si>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</si>
  <si>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</si>
  <si>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</si>
  <si>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</si>
  <si>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</si>
  <si>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</si>
  <si>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</si>
  <si>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</si>
  <si>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</si>
  <si>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</si>
  <si>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</si>
  <si>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</si>
  <si>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</si>
  <si>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</si>
  <si>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</si>
  <si>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</si>
  <si>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</si>
  <si>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</si>
  <si>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</si>
  <si>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</si>
  <si>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</si>
  <si>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</si>
  <si>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</si>
  <si>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</si>
  <si>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</si>
  <si>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</si>
  <si>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</si>
  <si>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</si>
  <si>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</si>
  <si>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</si>
  <si>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</si>
  <si>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</si>
  <si>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</si>
  <si>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</si>
  <si>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</si>
  <si>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</si>
  <si>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</si>
  <si>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</si>
  <si>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</si>
  <si>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</si>
  <si>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</si>
  <si>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</si>
  <si>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</si>
  <si>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</si>
  <si>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</si>
  <si>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</si>
  <si>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</si>
  <si>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</si>
  <si>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</si>
  <si>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</si>
  <si>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</si>
  <si>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</si>
  <si>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</si>
  <si>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</si>
  <si>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</si>
  <si>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</si>
  <si>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</si>
  <si>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</si>
  <si>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</si>
  <si>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</si>
  <si>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</si>
  <si>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</si>
  <si>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</si>
  <si>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</si>
  <si>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</si>
  <si>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</si>
  <si>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</si>
  <si>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</si>
  <si>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</si>
  <si>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</si>
  <si>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</si>
  <si>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</si>
  <si>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</si>
  <si>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</si>
  <si>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</si>
  <si>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</si>
  <si>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</si>
  <si>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</si>
  <si>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</si>
  <si>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</si>
  <si>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</si>
  <si>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</si>
  <si>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</si>
  <si>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</si>
  <si>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</si>
  <si>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</si>
  <si>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</si>
  <si>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</si>
  <si>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</si>
  <si>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</si>
  <si>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</si>
  <si>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</si>
  <si>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</si>
  <si>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</si>
  <si>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</si>
  <si>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</si>
  <si>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</si>
  <si>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</si>
  <si>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</si>
  <si>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</si>
  <si>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</si>
  <si>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</si>
  <si>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</si>
  <si>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</si>
  <si>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</si>
  <si>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</si>
  <si>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</si>
  <si>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</si>
  <si>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</si>
  <si>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</si>
  <si>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</si>
  <si>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</si>
  <si>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</si>
  <si>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</si>
  <si>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</si>
  <si>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</si>
  <si>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</si>
  <si>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</si>
  <si>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</si>
  <si>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</si>
  <si>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</si>
  <si>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</si>
  <si>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</si>
  <si>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</si>
  <si>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</si>
  <si>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[DTP_Valor_3]</t>
  </si>
  <si>
    <t>[DTP_Valor_4]</t>
  </si>
  <si>
    <t>[DTP_Valor_5]</t>
  </si>
  <si>
    <t xml:space="preserve">Vencimento e Vantagens Fixas - Pessoal Civil  </t>
  </si>
  <si>
    <t>[DTP_Valor_6]</t>
  </si>
  <si>
    <t xml:space="preserve">Obrigações Patronais (para o RGPS e RPPS - Fundo ou Instituto) </t>
  </si>
  <si>
    <t>[DTP_Valor_7]</t>
  </si>
  <si>
    <t xml:space="preserve">Outras Despesas Variáveis - Pessoal Civil </t>
  </si>
  <si>
    <t>[DTP_Valor_8]</t>
  </si>
  <si>
    <t>[DTP_Valor_9]</t>
  </si>
  <si>
    <t>[DTP_Valor_10]</t>
  </si>
  <si>
    <t xml:space="preserve">Despesas de exercícios Anteriores  </t>
  </si>
  <si>
    <t>[DTP_Valor_11]</t>
  </si>
  <si>
    <t xml:space="preserve">Outros  </t>
  </si>
  <si>
    <t>[DTP_Valor_12]</t>
  </si>
  <si>
    <t>[DTP_Valor_13]</t>
  </si>
  <si>
    <t>[DTP_Valor_14]</t>
  </si>
  <si>
    <t>[DTP_Valor_15]</t>
  </si>
  <si>
    <t>[DTP_Valor_16]</t>
  </si>
  <si>
    <t>[DTP_Valor_17]</t>
  </si>
  <si>
    <t>[DTP_Valor_18]</t>
  </si>
  <si>
    <t>[DTP_Valor_19]</t>
  </si>
  <si>
    <t>[DTP_Valor_20]</t>
  </si>
  <si>
    <t>[DTP_Valor_21]</t>
  </si>
  <si>
    <t>[DTP_Valor_22]</t>
  </si>
  <si>
    <t>01.02.</t>
  </si>
  <si>
    <t>[DTP_Valor_23]</t>
  </si>
  <si>
    <t>01.02.01.</t>
  </si>
  <si>
    <t>Aposentadoria e Reforma</t>
  </si>
  <si>
    <t>[DTP_Valor_24]</t>
  </si>
  <si>
    <t>01.02.02.</t>
  </si>
  <si>
    <t>[DTP_Valor_25]</t>
  </si>
  <si>
    <t>01.02.03.</t>
  </si>
  <si>
    <t>[DTP_Valor_26]</t>
  </si>
  <si>
    <t>[DTP_Valor_27]</t>
  </si>
  <si>
    <t xml:space="preserve">Sentenças Judiciais  </t>
  </si>
  <si>
    <t>[DTP_Valor_28]</t>
  </si>
  <si>
    <t xml:space="preserve">Despesas de exercícios anteriores </t>
  </si>
  <si>
    <t>[DTP_Valor_29]</t>
  </si>
  <si>
    <t xml:space="preserve">Outros </t>
  </si>
  <si>
    <t>[DTP_Valor_30]</t>
  </si>
  <si>
    <t>[DTP_Valor_31]</t>
  </si>
  <si>
    <t>[DTP_Valor_32]</t>
  </si>
  <si>
    <t>[DTP_Valor_33]</t>
  </si>
  <si>
    <t>[DTP_Valor_34]</t>
  </si>
  <si>
    <t>[DTP_Valor_35]</t>
  </si>
  <si>
    <t>[DTP_Valor_36]</t>
  </si>
  <si>
    <t>[DTP_Valor_37]</t>
  </si>
  <si>
    <t>[DTP_Valor_38]</t>
  </si>
  <si>
    <t>[DTP_Valor_39]</t>
  </si>
  <si>
    <t>[DTP_Valor_40]</t>
  </si>
  <si>
    <t>01.03.</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</si>
  <si>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</si>
  <si>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</si>
  <si>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</si>
  <si>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</si>
  <si>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</si>
  <si>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</si>
  <si>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</si>
  <si>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</si>
  <si>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</si>
  <si>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</si>
  <si>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</si>
  <si>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</si>
  <si>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</si>
  <si>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</si>
  <si>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</si>
  <si>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</si>
  <si>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</si>
  <si>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[DTP_Valor_48]</t>
  </si>
  <si>
    <t>[DTP_Valor_49]</t>
  </si>
  <si>
    <t>[DTP_Valor_50]</t>
  </si>
  <si>
    <t>[DTP_Valor_51]</t>
  </si>
  <si>
    <t>[DTP_Valor_52]</t>
  </si>
  <si>
    <t>[DTP_Valor_53]</t>
  </si>
  <si>
    <t>[DTP_Valor_54]</t>
  </si>
  <si>
    <t>[DTP_Valor_55]</t>
  </si>
  <si>
    <t>[DTP_Valor_56]</t>
  </si>
  <si>
    <t>[DTP_Valor_57]</t>
  </si>
  <si>
    <t>03.</t>
  </si>
  <si>
    <t>04.</t>
  </si>
  <si>
    <t>05.</t>
  </si>
  <si>
    <t>PT - Apuração da DTP</t>
  </si>
  <si>
    <t>[DTP_Valor_12_D]</t>
  </si>
  <si>
    <t>[DTP_Valor_13_D]</t>
  </si>
  <si>
    <t>[DTP_Valor_14_D]</t>
  </si>
  <si>
    <t>[DTP_Valor_15_D]</t>
  </si>
  <si>
    <t>[DTP_Valor_16_D]</t>
  </si>
  <si>
    <t>[DTP_Valor_17_D]</t>
  </si>
  <si>
    <t>[DTP_Valor_18_D]</t>
  </si>
  <si>
    <t>[DTP_Valor_19_D]</t>
  </si>
  <si>
    <t>[DTP_Valor_20_D]</t>
  </si>
  <si>
    <t>[DTP_Valor_21_D]</t>
  </si>
  <si>
    <t>[DTP_Valor_30_D]</t>
  </si>
  <si>
    <t>[DTP_Valor_31_D]</t>
  </si>
  <si>
    <t>[DTP_Valor_32_D]</t>
  </si>
  <si>
    <t>[DTP_Valor_33_D]</t>
  </si>
  <si>
    <t>[DTP_Valor_34_D]</t>
  </si>
  <si>
    <t>[DTP_Valor_35_D]</t>
  </si>
  <si>
    <t>[DTP_Valor_36_D]</t>
  </si>
  <si>
    <t>[DTP_Valor_37_D]</t>
  </si>
  <si>
    <t>[DTP_Valor_38_D]</t>
  </si>
  <si>
    <t>[DTP_Valor_39_D]</t>
  </si>
  <si>
    <t>[DTP_Valor_47_D]</t>
  </si>
  <si>
    <t>[DTP_Valor_48_D]</t>
  </si>
  <si>
    <t>[DTP_Valor_49_D]</t>
  </si>
  <si>
    <t>[DTP_Valor_50_D]</t>
  </si>
  <si>
    <t>[DTP_Valor_51_D]</t>
  </si>
  <si>
    <t>[DTP_Valor_52_D]</t>
  </si>
  <si>
    <t>[DTP_Valor_53_D]</t>
  </si>
  <si>
    <t>[DTP_Valor_54_D]</t>
  </si>
  <si>
    <t>[DTP_Valor_55_D]</t>
  </si>
  <si>
    <t>[DTP_Valor_56_D]</t>
  </si>
  <si>
    <t>PT - Comprometimento DCL</t>
  </si>
  <si>
    <t>[DCL_Valor_1]</t>
  </si>
  <si>
    <t>[DCL_Valor_2]</t>
  </si>
  <si>
    <t>Dívida Mobiliária</t>
  </si>
  <si>
    <t>[DCL_Valor_3]</t>
  </si>
  <si>
    <t>Dívida Contratual</t>
  </si>
  <si>
    <t>[DCL_Valor_4]</t>
  </si>
  <si>
    <t>[DCL_Valor_5]</t>
  </si>
  <si>
    <t>RPPS</t>
  </si>
  <si>
    <t>[DCL_Valor_6]</t>
  </si>
  <si>
    <t>[DCL_Valor_9]</t>
  </si>
  <si>
    <t>Demais Dívidas</t>
  </si>
  <si>
    <t>[DCL_Valor_17]</t>
  </si>
  <si>
    <t>DEDUÇÕES</t>
  </si>
  <si>
    <t>[DCL_Valor_18]</t>
  </si>
  <si>
    <t>04.01.</t>
  </si>
  <si>
    <t>Disponibilidade de Caixa Bruta</t>
  </si>
  <si>
    <t>[DCL_Valor_19]</t>
  </si>
  <si>
    <t>04.02.</t>
  </si>
  <si>
    <t>Demais Haveres Financeiros</t>
  </si>
  <si>
    <t>[DCL_Valor_20]</t>
  </si>
  <si>
    <t>04.03.</t>
  </si>
  <si>
    <t>[DCL_Valor_21]</t>
  </si>
  <si>
    <t>06.</t>
  </si>
  <si>
    <t>07.</t>
  </si>
  <si>
    <t>08.</t>
  </si>
  <si>
    <t>09.</t>
  </si>
  <si>
    <t>10.</t>
  </si>
  <si>
    <t>PT - Limite MDE</t>
  </si>
  <si>
    <t>[MDE_Valor_1]</t>
  </si>
  <si>
    <t>[MDE_Valor_2]</t>
  </si>
  <si>
    <t>[MDE_Valor_6]</t>
  </si>
  <si>
    <t>[MDE_Valor_10]</t>
  </si>
  <si>
    <t>Diferença Negativa do FUNDEB  (se for o caso)</t>
  </si>
  <si>
    <t>[MDE_Valor_11]</t>
  </si>
  <si>
    <t>01.04.</t>
  </si>
  <si>
    <t>[MDE_Valor_12]</t>
  </si>
  <si>
    <t>[MDE_Valor_13]</t>
  </si>
  <si>
    <t>[MDE_Valor_14]</t>
  </si>
  <si>
    <t>[MDE_Valor_15]</t>
  </si>
  <si>
    <t>[MDE_Valor_16]</t>
  </si>
  <si>
    <t>Outras despesas, quando destinadas ao ensino regular (Educação infantil e fundamental)</t>
  </si>
  <si>
    <t>[MDE_Valor_17]</t>
  </si>
  <si>
    <t>[MDE_Valor_18]</t>
  </si>
  <si>
    <t>[MDE_Valor_19]</t>
  </si>
  <si>
    <t>[MDE_Valor_20]</t>
  </si>
  <si>
    <t>[MDE_Valor_21]</t>
  </si>
  <si>
    <t>[MDE_Valor_22]</t>
  </si>
  <si>
    <t>DEDUÇÕES (2.1+...+2.8)</t>
  </si>
  <si>
    <t>[MDE_Valor_24]</t>
  </si>
  <si>
    <t>Diferença positiva do FUNDEB  (se for o caso)</t>
  </si>
  <si>
    <t>[MDE_Valor_25]</t>
  </si>
  <si>
    <t>[MDE_Valor_26]</t>
  </si>
  <si>
    <t>[MDE_Valor_27]</t>
  </si>
  <si>
    <t>[MDE_Valor_28]</t>
  </si>
  <si>
    <t>02.06.</t>
  </si>
  <si>
    <t>[MDE_Valor_29]</t>
  </si>
  <si>
    <t>02.07.</t>
  </si>
  <si>
    <t>[MDE_Valor_30]</t>
  </si>
  <si>
    <t>02.08.</t>
  </si>
  <si>
    <t>02.08.01.</t>
  </si>
  <si>
    <t>02.08.02.</t>
  </si>
  <si>
    <t>02.08.03.</t>
  </si>
  <si>
    <t>02.08.04.</t>
  </si>
  <si>
    <t>02.08.05.</t>
  </si>
  <si>
    <t>02.08.06.</t>
  </si>
  <si>
    <t>[MDE_Valor_37]</t>
  </si>
  <si>
    <t>02.08.07.</t>
  </si>
  <si>
    <t>[MDE_Valor_38]</t>
  </si>
  <si>
    <t>02.08.07.01.</t>
  </si>
  <si>
    <t>[MDE_Valor_39]</t>
  </si>
  <si>
    <t>02.08.07.02.</t>
  </si>
  <si>
    <t>[MDE_Valor_40]</t>
  </si>
  <si>
    <t>02.08.07.03.</t>
  </si>
  <si>
    <t>[MDE_Valor_41]</t>
  </si>
  <si>
    <t>02.08.07.04.</t>
  </si>
  <si>
    <t>[MDE_Valor_42]</t>
  </si>
  <si>
    <t>02.08.07.05.</t>
  </si>
  <si>
    <t>[MDE_Valor_43]</t>
  </si>
  <si>
    <t>[MDE_Valor_17_D]</t>
  </si>
  <si>
    <t>[MDE_Valor_18_D]</t>
  </si>
  <si>
    <t>[MDE_Valor_19_D]</t>
  </si>
  <si>
    <t>[MDE_Valor_20_D]</t>
  </si>
  <si>
    <t>[MDE_Valor_21_D]</t>
  </si>
  <si>
    <t>[MDE_Valor_38_D]</t>
  </si>
  <si>
    <t>[MDE_Valor_39_D]</t>
  </si>
  <si>
    <t>[MDE_Valor_40_D]</t>
  </si>
  <si>
    <t>[MDE_Valor_41_D]</t>
  </si>
  <si>
    <t>[MDE_Valor_42_D]</t>
  </si>
  <si>
    <t>PT - Limite Magistério Fundeb</t>
  </si>
  <si>
    <t>[Mag_Valor_1]</t>
  </si>
  <si>
    <t>PAGAMENTO DOS PROFISSIONAIS DO MAGISTÉRIO</t>
  </si>
  <si>
    <t>[Mag_Valor_4]</t>
  </si>
  <si>
    <t>[Mag_Valor_5]</t>
  </si>
  <si>
    <t>[Mag_Valor_6]</t>
  </si>
  <si>
    <t>[Mag_Valor_7]</t>
  </si>
  <si>
    <t>VALOR LÍQUIDO PAGO AOS PROFISSIONAIS DO MAGISTÉRIO (1-2)</t>
  </si>
  <si>
    <t>PT - Limite Saldo Fundeb</t>
  </si>
  <si>
    <t>PT - Limite Saúde FMS</t>
  </si>
  <si>
    <t>[FMS_Valor_1]</t>
  </si>
  <si>
    <t>[FMS_Valor_2]</t>
  </si>
  <si>
    <t>[FMS_Valor_3]</t>
  </si>
  <si>
    <t>[FMS_Valor_4]</t>
  </si>
  <si>
    <t>Suporte Profilático</t>
  </si>
  <si>
    <t>[FMS_Valor_5]</t>
  </si>
  <si>
    <t>[FMS_Valor_6]</t>
  </si>
  <si>
    <t>01.05.</t>
  </si>
  <si>
    <t>[FMS_Valor_7]</t>
  </si>
  <si>
    <t>01.06.</t>
  </si>
  <si>
    <t>[FMS_Valor_8]</t>
  </si>
  <si>
    <t>01.07.</t>
  </si>
  <si>
    <t>[FMS_Valor_11]</t>
  </si>
  <si>
    <t>[FMS_Valor_12]</t>
  </si>
  <si>
    <t>[FMS_Valor_13_1]</t>
  </si>
  <si>
    <t>Despesa com ASPS sem caráter universal</t>
  </si>
  <si>
    <t>[FMS_Valor_13]</t>
  </si>
  <si>
    <t>[FMS_Valor_14]</t>
  </si>
  <si>
    <t>02.03.01.</t>
  </si>
  <si>
    <t>[FMS_Valor_15]</t>
  </si>
  <si>
    <t>02.03.02.</t>
  </si>
  <si>
    <t>[FMS_Valor_16]</t>
  </si>
  <si>
    <t>02.03.03.</t>
  </si>
  <si>
    <t>[FMS_Valor_18]</t>
  </si>
  <si>
    <t>Cancelamento de restos a pagar processados, no exercício</t>
  </si>
  <si>
    <t>[FMS_Valor_19]</t>
  </si>
  <si>
    <t>Restos a Pagar não processados sem disponibilidade de caixa</t>
  </si>
  <si>
    <t>[FMS_Valor_20]</t>
  </si>
  <si>
    <t>[Duod_2o_Valor_1]</t>
  </si>
  <si>
    <t>PT - Duodécimo Confronto</t>
  </si>
  <si>
    <t>[Duod_Confr_Valor_3]</t>
  </si>
  <si>
    <t>Valor repassado ao Legislativo (incluindo os inativos)</t>
  </si>
  <si>
    <t>[Duod_Confr_Valor_4]</t>
  </si>
  <si>
    <t>Gastos com inativos</t>
  </si>
  <si>
    <t>[Duod_Confr_Valor_5]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</si>
  <si>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</si>
  <si>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</si>
  <si>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</si>
  <si>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</si>
  <si>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</si>
  <si>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</si>
  <si>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</si>
  <si>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</si>
  <si>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</si>
  <si>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</si>
  <si>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</si>
  <si>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</si>
  <si>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</si>
  <si>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</si>
  <si>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</si>
  <si>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</si>
  <si>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</si>
  <si>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</si>
  <si>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</si>
  <si>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</si>
  <si>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</si>
  <si>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</si>
  <si>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</si>
  <si>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</si>
  <si>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</si>
  <si>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</si>
  <si>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</si>
  <si>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</si>
  <si>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</si>
  <si>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</si>
  <si>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</si>
  <si>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</si>
  <si>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</si>
  <si>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</si>
  <si>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</si>
  <si>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</si>
  <si>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</si>
  <si>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</si>
  <si>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</si>
  <si>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</si>
  <si>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</si>
  <si>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</si>
  <si>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</si>
  <si>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</si>
  <si>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</si>
  <si>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</si>
  <si>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</si>
  <si>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</si>
  <si>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</si>
  <si>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</si>
  <si>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</si>
  <si>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</si>
  <si>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</si>
  <si>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</si>
  <si>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</si>
  <si>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</si>
  <si>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</si>
  <si>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</si>
  <si>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</si>
  <si>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</si>
  <si>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</si>
  <si>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</si>
  <si>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</si>
  <si>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</si>
  <si>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</si>
  <si>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</si>
  <si>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</si>
  <si>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</si>
  <si>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</si>
  <si>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</si>
  <si>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</si>
  <si>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</si>
  <si>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</si>
  <si>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</si>
  <si>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</si>
  <si>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</si>
  <si>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</si>
  <si>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</si>
  <si>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</si>
  <si>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</si>
  <si>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</si>
  <si>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</si>
  <si>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</si>
  <si>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</si>
  <si>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</si>
  <si>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</si>
  <si>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</si>
  <si>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</si>
  <si>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</si>
  <si>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</si>
  <si>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</si>
  <si>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</si>
  <si>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</si>
  <si>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</si>
  <si>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</si>
  <si>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</si>
  <si>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</si>
  <si>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</si>
  <si>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</si>
  <si>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</si>
  <si>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</si>
  <si>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</si>
  <si>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</si>
  <si>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</si>
  <si>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</si>
  <si>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</si>
  <si>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</si>
  <si>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</si>
  <si>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</si>
  <si>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</si>
  <si>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</si>
  <si>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</si>
  <si>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</si>
  <si>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</si>
  <si>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PT - Liquidez Imediata</t>
  </si>
  <si>
    <t>[Liq.Ime.V_1_2]</t>
  </si>
  <si>
    <t>[Liq.Ime.V_4_2]</t>
  </si>
  <si>
    <t>[Liq.Corr.V_2_2]</t>
  </si>
  <si>
    <t>[Liq.Ime.V_2_2]</t>
  </si>
  <si>
    <t>[Liq.Ime.V_5_2]</t>
  </si>
  <si>
    <t>05.01.</t>
  </si>
  <si>
    <t>PT - Dívida Ativa</t>
  </si>
  <si>
    <t>[Div.Ativ.V_2_2]</t>
  </si>
  <si>
    <t>[Div.Ativ.V_1_2]</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</si>
  <si>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</si>
  <si>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</si>
  <si>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</si>
  <si>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</si>
  <si>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</si>
  <si>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</si>
  <si>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</si>
  <si>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</si>
  <si>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</si>
  <si>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</si>
  <si>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</si>
  <si>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</si>
  <si>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</si>
  <si>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</si>
  <si>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</si>
  <si>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</si>
  <si>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</si>
  <si>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[RESP_APLIC_NOME]</t>
  </si>
  <si>
    <t>Responsável pelos dados do aplicativo</t>
  </si>
  <si>
    <t>[RESP_APLIC_EMAIL]</t>
  </si>
  <si>
    <t>[RESP_APLIC_TELEFONE]</t>
  </si>
  <si>
    <t>PT - Subsídio Prefeito</t>
  </si>
  <si>
    <t>SITUAÇÃO:</t>
  </si>
  <si>
    <t>MUNICÍPIO:</t>
  </si>
  <si>
    <t>PREFEITO</t>
  </si>
  <si>
    <t>Outras deduções</t>
  </si>
  <si>
    <t>HIERARQUIA</t>
  </si>
  <si>
    <t>Outras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</si>
  <si>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</si>
  <si>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</si>
  <si>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</si>
  <si>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</si>
  <si>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</si>
  <si>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</si>
  <si>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</si>
  <si>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</si>
  <si>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</si>
  <si>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</si>
  <si>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</si>
  <si>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</si>
  <si>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</si>
  <si>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</si>
  <si>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</si>
  <si>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</si>
  <si>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</si>
  <si>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</si>
  <si>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</si>
  <si>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</si>
  <si>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</si>
  <si>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</si>
  <si>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</si>
  <si>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</si>
  <si>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</si>
  <si>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</si>
  <si>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</si>
  <si>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</si>
  <si>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</si>
  <si>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</si>
  <si>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</si>
  <si>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</si>
  <si>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</si>
  <si>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</si>
  <si>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</si>
  <si>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</si>
  <si>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</si>
  <si>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</si>
  <si>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</si>
  <si>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</si>
  <si>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</si>
  <si>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</si>
  <si>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</si>
  <si>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</si>
  <si>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</si>
  <si>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</si>
  <si>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</si>
  <si>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</si>
  <si>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</si>
  <si>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</si>
  <si>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</si>
  <si>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</si>
  <si>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</si>
  <si>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</si>
  <si>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</si>
  <si>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</si>
  <si>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</si>
  <si>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</si>
  <si>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</si>
  <si>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</si>
  <si>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</si>
  <si>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</si>
  <si>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</si>
  <si>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</si>
  <si>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</si>
  <si>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</si>
  <si>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</si>
  <si>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</si>
  <si>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</si>
  <si>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</si>
  <si>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</si>
  <si>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</si>
  <si>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</si>
  <si>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</si>
  <si>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</si>
  <si>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</si>
  <si>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</si>
  <si>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</si>
  <si>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</si>
  <si>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</si>
  <si>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</si>
  <si>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</si>
  <si>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</si>
  <si>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</si>
  <si>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</si>
  <si>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</si>
  <si>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</si>
  <si>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</si>
  <si>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</si>
  <si>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</si>
  <si>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</si>
  <si>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</si>
  <si>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</si>
  <si>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</si>
  <si>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</si>
  <si>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</si>
  <si>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</si>
  <si>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</si>
  <si>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</si>
  <si>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</si>
  <si>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</si>
  <si>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</si>
  <si>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</si>
  <si>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</si>
  <si>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</si>
  <si>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</si>
  <si>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</si>
  <si>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</si>
  <si>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</si>
  <si>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</si>
  <si>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</si>
  <si>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</si>
  <si>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</si>
  <si>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</si>
  <si>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</si>
  <si>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</si>
  <si>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</si>
  <si>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</si>
  <si>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</si>
  <si>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</si>
  <si>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</si>
  <si>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</si>
  <si>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</si>
  <si>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</si>
  <si>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</si>
  <si>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</si>
  <si>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</si>
  <si>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</si>
  <si>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</si>
  <si>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</si>
  <si>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</si>
  <si>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</si>
  <si>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</si>
  <si>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</si>
  <si>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</si>
  <si>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</si>
  <si>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</si>
  <si>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</si>
  <si>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</si>
  <si>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</si>
  <si>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</si>
  <si>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</si>
  <si>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</si>
  <si>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</si>
  <si>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</si>
  <si>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</si>
  <si>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</si>
  <si>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</si>
  <si>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</si>
  <si>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</si>
  <si>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</si>
  <si>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</si>
  <si>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</si>
  <si>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</si>
  <si>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</si>
  <si>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</si>
  <si>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</si>
  <si>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</si>
  <si>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</si>
  <si>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</si>
  <si>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</si>
  <si>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</si>
  <si>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</si>
  <si>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</si>
  <si>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</si>
  <si>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</si>
  <si>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</si>
  <si>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</si>
  <si>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</si>
  <si>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</si>
  <si>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</si>
  <si>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</si>
  <si>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</si>
  <si>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</si>
  <si>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</si>
  <si>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</si>
  <si>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</si>
  <si>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</si>
  <si>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</si>
  <si>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</si>
  <si>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</si>
  <si>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</si>
  <si>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</si>
  <si>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</si>
  <si>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</si>
  <si>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</si>
  <si>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</si>
  <si>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</si>
  <si>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</si>
  <si>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</si>
  <si>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</si>
  <si>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</si>
  <si>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</si>
  <si>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</si>
  <si>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</si>
  <si>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</si>
  <si>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</si>
  <si>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</si>
  <si>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</si>
  <si>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</si>
  <si>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</si>
  <si>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</si>
  <si>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</si>
  <si>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</si>
  <si>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</si>
  <si>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</si>
  <si>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</si>
  <si>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</si>
  <si>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</si>
  <si>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</si>
  <si>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</si>
  <si>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</si>
  <si>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</si>
  <si>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</si>
  <si>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</si>
  <si>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</si>
  <si>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</si>
  <si>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</si>
  <si>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</si>
  <si>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</si>
  <si>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</si>
  <si>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</si>
  <si>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</si>
  <si>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</si>
  <si>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</si>
  <si>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</si>
  <si>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</si>
  <si>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</si>
  <si>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</si>
  <si>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</si>
  <si>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</si>
  <si>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</si>
  <si>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</si>
  <si>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</si>
  <si>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</si>
  <si>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</si>
  <si>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</si>
  <si>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</si>
  <si>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</si>
  <si>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</si>
  <si>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</si>
  <si>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</si>
  <si>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</si>
  <si>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</si>
  <si>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</si>
  <si>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</si>
  <si>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</si>
  <si>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</si>
  <si>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</si>
  <si>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</si>
  <si>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</si>
  <si>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</si>
  <si>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</si>
  <si>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</si>
  <si>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</si>
  <si>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</si>
  <si>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</si>
  <si>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</si>
  <si>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</si>
  <si>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</si>
  <si>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</si>
  <si>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</si>
  <si>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</si>
  <si>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</si>
  <si>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</si>
  <si>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</si>
  <si>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</si>
  <si>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</si>
  <si>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r>
      <rPr>
        <b/>
        <sz val="12"/>
        <color indexed="60"/>
        <rFont val="Times New Roman"/>
        <family val="1"/>
      </rPr>
      <t>10</t>
    </r>
    <r>
      <rPr>
        <sz val="12"/>
        <rFont val="Times New Roman"/>
        <family val="1"/>
      </rPr>
      <t xml:space="preserve"> Aplicação em Serviços Públicos de Saúde</t>
    </r>
  </si>
  <si>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</si>
  <si>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</si>
  <si>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</si>
  <si>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</si>
  <si>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</si>
  <si>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</si>
  <si>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</si>
  <si>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</si>
  <si>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</si>
  <si>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</si>
  <si>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</si>
  <si>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</si>
  <si>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</si>
  <si>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</si>
  <si>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</si>
  <si>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</si>
  <si>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</si>
  <si>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</si>
  <si>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</si>
  <si>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</si>
  <si>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</si>
  <si>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</si>
  <si>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</si>
  <si>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</si>
  <si>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</si>
  <si>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</si>
  <si>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</si>
  <si>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</si>
  <si>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</si>
  <si>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</si>
  <si>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</si>
  <si>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</si>
  <si>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</si>
  <si>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</si>
  <si>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</si>
  <si>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</si>
  <si>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</si>
  <si>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</si>
  <si>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</si>
  <si>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</si>
  <si>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</si>
  <si>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</si>
  <si>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</si>
  <si>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</si>
  <si>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</si>
  <si>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</si>
  <si>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</si>
  <si>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</si>
  <si>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</si>
  <si>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</si>
  <si>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</si>
  <si>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</si>
  <si>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</si>
  <si>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</si>
  <si>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</si>
  <si>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</si>
  <si>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</si>
  <si>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</si>
  <si>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</si>
  <si>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</si>
  <si>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</si>
  <si>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</si>
  <si>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</si>
  <si>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</si>
  <si>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</si>
  <si>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</si>
  <si>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</si>
  <si>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</si>
  <si>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</si>
  <si>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</si>
  <si>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</si>
  <si>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</si>
  <si>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</si>
  <si>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</si>
  <si>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</si>
  <si>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</si>
  <si>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</si>
  <si>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</si>
  <si>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</si>
  <si>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</si>
  <si>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</si>
  <si>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</si>
  <si>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</si>
  <si>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</si>
  <si>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</si>
  <si>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</si>
  <si>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</si>
  <si>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</si>
  <si>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</si>
  <si>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</si>
  <si>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</si>
  <si>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</si>
  <si>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</si>
  <si>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</si>
  <si>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</si>
  <si>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</si>
  <si>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</si>
  <si>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</si>
  <si>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</si>
  <si>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</si>
  <si>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</si>
  <si>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</si>
  <si>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</si>
  <si>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</si>
  <si>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</si>
  <si>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</si>
  <si>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</si>
  <si>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</si>
  <si>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</si>
  <si>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</si>
  <si>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</si>
  <si>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</si>
  <si>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</si>
  <si>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</si>
  <si>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</si>
  <si>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</si>
  <si>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</si>
  <si>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</si>
  <si>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</si>
  <si>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</si>
  <si>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</si>
  <si>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</si>
  <si>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</si>
  <si>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</si>
  <si>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</si>
  <si>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</si>
  <si>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</si>
  <si>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</si>
  <si>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</si>
  <si>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</si>
  <si>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</si>
  <si>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</si>
  <si>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</si>
  <si>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</si>
  <si>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</si>
  <si>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</si>
  <si>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</si>
  <si>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</si>
  <si>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</si>
  <si>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</si>
  <si>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</si>
  <si>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</si>
  <si>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</si>
  <si>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</si>
  <si>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</si>
  <si>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</si>
  <si>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</si>
  <si>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</si>
  <si>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</si>
  <si>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</si>
  <si>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</si>
  <si>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</si>
  <si>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</si>
  <si>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</si>
  <si>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</si>
  <si>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</si>
  <si>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</si>
  <si>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</si>
  <si>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</si>
  <si>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</si>
  <si>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</si>
  <si>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</si>
  <si>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</si>
  <si>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</si>
  <si>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</si>
  <si>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</si>
  <si>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</si>
  <si>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</si>
  <si>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</si>
  <si>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</si>
  <si>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</si>
  <si>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</si>
  <si>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</si>
  <si>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</si>
  <si>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</si>
  <si>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</si>
  <si>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</si>
  <si>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</si>
  <si>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</si>
  <si>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</si>
  <si>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</si>
  <si>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</si>
  <si>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</si>
  <si>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</si>
  <si>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</si>
  <si>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</si>
  <si>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</si>
  <si>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</si>
  <si>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</si>
  <si>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</si>
  <si>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</si>
  <si>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</si>
  <si>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</si>
  <si>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</si>
  <si>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</si>
  <si>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</si>
  <si>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</si>
  <si>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</si>
  <si>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</si>
  <si>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</si>
  <si>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</si>
  <si>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</si>
  <si>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</si>
  <si>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</si>
  <si>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</si>
  <si>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</si>
  <si>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</si>
  <si>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</si>
  <si>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</si>
  <si>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</si>
  <si>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</si>
  <si>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</si>
  <si>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</si>
  <si>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</si>
  <si>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</si>
  <si>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</si>
  <si>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</si>
  <si>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</si>
  <si>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</si>
  <si>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</si>
  <si>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</si>
  <si>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</si>
  <si>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</si>
  <si>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</si>
  <si>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</si>
  <si>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</si>
  <si>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</si>
  <si>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</si>
  <si>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</si>
  <si>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</si>
  <si>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</si>
  <si>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</si>
  <si>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</si>
  <si>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</si>
  <si>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</si>
  <si>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</si>
  <si>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</si>
  <si>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</si>
  <si>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</si>
  <si>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</si>
  <si>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</si>
  <si>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</si>
  <si>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</si>
  <si>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</si>
  <si>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</si>
  <si>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</si>
  <si>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</si>
  <si>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</si>
  <si>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</si>
  <si>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</si>
  <si>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</si>
  <si>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</si>
  <si>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</si>
  <si>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</si>
  <si>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</si>
  <si>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</si>
  <si>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</si>
  <si>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</si>
  <si>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</si>
  <si>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</si>
  <si>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</si>
  <si>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</si>
  <si>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</si>
  <si>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</si>
  <si>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</si>
  <si>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</si>
  <si>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</si>
  <si>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</si>
  <si>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</si>
  <si>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</si>
  <si>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</si>
  <si>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</si>
  <si>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</si>
  <si>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</si>
  <si>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</si>
  <si>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</si>
  <si>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</si>
  <si>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</si>
  <si>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</si>
  <si>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</si>
  <si>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</si>
  <si>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</si>
  <si>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</si>
  <si>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</si>
  <si>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</si>
  <si>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</si>
  <si>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</si>
  <si>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</si>
  <si>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</si>
  <si>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</si>
  <si>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</si>
  <si>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</si>
  <si>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</si>
  <si>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</si>
  <si>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</si>
  <si>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</si>
  <si>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</si>
  <si>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</si>
  <si>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</si>
  <si>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</si>
  <si>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</si>
  <si>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</si>
  <si>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</si>
  <si>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</si>
  <si>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</si>
  <si>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</si>
  <si>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</si>
  <si>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</si>
  <si>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</si>
  <si>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</si>
  <si>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</si>
  <si>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</si>
  <si>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</si>
  <si>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</si>
  <si>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</si>
  <si>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</si>
  <si>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</si>
  <si>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</si>
  <si>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</si>
  <si>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</si>
  <si>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</si>
  <si>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</si>
  <si>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</si>
  <si>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</si>
  <si>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</si>
  <si>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</si>
  <si>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</si>
  <si>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</si>
  <si>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</si>
  <si>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</si>
  <si>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</si>
  <si>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</si>
  <si>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</si>
  <si>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</si>
  <si>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</si>
  <si>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</si>
  <si>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</si>
  <si>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</si>
  <si>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</si>
  <si>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</si>
  <si>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</si>
  <si>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</si>
  <si>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</si>
  <si>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</si>
  <si>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</si>
  <si>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</si>
  <si>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</si>
  <si>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</si>
  <si>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</si>
  <si>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</si>
  <si>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</si>
  <si>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</si>
  <si>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</si>
  <si>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</si>
  <si>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</si>
  <si>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</si>
  <si>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</si>
  <si>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</si>
  <si>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</si>
  <si>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</si>
  <si>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</si>
  <si>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</si>
  <si>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</si>
  <si>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</si>
  <si>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</si>
  <si>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</si>
  <si>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</si>
  <si>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</si>
  <si>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</si>
  <si>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</si>
  <si>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</si>
  <si>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</si>
  <si>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</si>
  <si>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</si>
  <si>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</si>
  <si>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</si>
  <si>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</si>
  <si>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</si>
  <si>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</si>
  <si>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</si>
  <si>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</si>
  <si>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</si>
  <si>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</si>
  <si>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</si>
  <si>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</si>
  <si>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</si>
  <si>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</si>
  <si>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</si>
  <si>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</si>
  <si>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</si>
  <si>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</si>
  <si>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</si>
  <si>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</si>
  <si>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</si>
  <si>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</si>
  <si>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</si>
  <si>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</si>
  <si>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</si>
  <si>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</si>
  <si>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</si>
  <si>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</si>
  <si>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</si>
  <si>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</si>
  <si>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</si>
  <si>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</si>
  <si>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</si>
  <si>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</si>
  <si>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</si>
  <si>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</si>
  <si>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</si>
  <si>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</si>
  <si>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</si>
  <si>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</si>
  <si>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</si>
  <si>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</si>
  <si>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</si>
  <si>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</si>
  <si>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</si>
  <si>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</si>
  <si>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</si>
  <si>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</si>
  <si>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</si>
  <si>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</si>
  <si>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</si>
  <si>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</si>
  <si>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</si>
  <si>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</si>
  <si>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</si>
  <si>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</si>
  <si>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</si>
  <si>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</si>
  <si>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</si>
  <si>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</si>
  <si>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</si>
  <si>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</si>
  <si>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</si>
  <si>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</si>
  <si>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</si>
  <si>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</si>
  <si>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</si>
  <si>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</si>
  <si>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</si>
  <si>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</si>
  <si>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</si>
  <si>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</si>
  <si>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</si>
  <si>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</si>
  <si>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</si>
  <si>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</si>
  <si>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</si>
  <si>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</si>
  <si>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</si>
  <si>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</si>
  <si>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</si>
  <si>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</si>
  <si>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</si>
  <si>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</si>
  <si>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</si>
  <si>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</si>
  <si>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</si>
  <si>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</si>
  <si>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</si>
  <si>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</si>
  <si>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</si>
  <si>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</si>
  <si>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</si>
  <si>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</si>
  <si>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</si>
  <si>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</si>
  <si>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</si>
  <si>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</si>
  <si>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</si>
  <si>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</si>
  <si>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</si>
  <si>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</si>
  <si>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</si>
  <si>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</si>
  <si>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</si>
  <si>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</si>
  <si>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</si>
  <si>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</si>
  <si>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</si>
  <si>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</si>
  <si>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</si>
  <si>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</si>
  <si>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</si>
  <si>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</si>
  <si>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</si>
  <si>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</si>
  <si>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</si>
  <si>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</si>
  <si>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</si>
  <si>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</si>
  <si>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</si>
  <si>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</si>
  <si>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</si>
  <si>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</si>
  <si>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</si>
  <si>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</si>
  <si>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</si>
  <si>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</si>
  <si>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</si>
  <si>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</si>
  <si>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</si>
  <si>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</si>
  <si>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</si>
  <si>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</si>
  <si>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</si>
  <si>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</si>
  <si>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</si>
  <si>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</si>
  <si>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</si>
  <si>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</si>
  <si>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</si>
  <si>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</si>
  <si>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</si>
  <si>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</si>
  <si>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</si>
  <si>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</si>
  <si>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</si>
  <si>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</si>
  <si>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</si>
  <si>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</si>
  <si>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</si>
  <si>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</si>
  <si>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</si>
  <si>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</si>
  <si>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</si>
  <si>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</si>
  <si>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</si>
  <si>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</si>
  <si>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</si>
  <si>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</si>
  <si>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</si>
  <si>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</si>
  <si>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</si>
  <si>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</si>
  <si>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</si>
  <si>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</si>
  <si>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</si>
  <si>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</si>
  <si>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</si>
  <si>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</si>
  <si>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</si>
  <si>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</si>
  <si>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</si>
  <si>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</si>
  <si>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</si>
  <si>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</si>
  <si>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</si>
  <si>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</si>
  <si>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</si>
  <si>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</si>
  <si>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</si>
  <si>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</si>
  <si>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</si>
  <si>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</si>
  <si>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</si>
  <si>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</si>
  <si>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</si>
  <si>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</si>
  <si>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</si>
  <si>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</si>
  <si>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</si>
  <si>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</si>
  <si>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</si>
  <si>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</si>
  <si>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</si>
  <si>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</si>
  <si>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</si>
  <si>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</si>
  <si>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</si>
  <si>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</si>
  <si>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</si>
  <si>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</si>
  <si>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</si>
  <si>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</si>
  <si>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</si>
  <si>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</si>
  <si>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</si>
  <si>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</si>
  <si>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</si>
  <si>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</si>
  <si>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</si>
  <si>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</si>
  <si>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</si>
  <si>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</si>
  <si>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</si>
  <si>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</si>
  <si>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</si>
  <si>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</si>
  <si>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</si>
  <si>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</si>
  <si>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</si>
  <si>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</si>
  <si>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</si>
  <si>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</si>
  <si>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</si>
  <si>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</si>
  <si>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</si>
  <si>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</si>
  <si>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</si>
  <si>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</si>
  <si>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</si>
  <si>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</si>
  <si>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</si>
  <si>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</si>
  <si>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</si>
  <si>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</si>
  <si>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</si>
  <si>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</si>
  <si>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</si>
  <si>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</si>
  <si>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</si>
  <si>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</si>
  <si>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</si>
  <si>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</si>
  <si>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</si>
  <si>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</si>
  <si>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</si>
  <si>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</si>
  <si>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</si>
  <si>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</si>
  <si>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</si>
  <si>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</si>
  <si>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</si>
  <si>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</si>
  <si>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</si>
  <si>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</si>
  <si>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</si>
  <si>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</si>
  <si>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</si>
  <si>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</si>
  <si>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</si>
  <si>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</si>
  <si>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</si>
  <si>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</si>
  <si>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</si>
  <si>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</si>
  <si>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</si>
  <si>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[RPPS_RC.MJ_PATR.CN_1]</t>
  </si>
  <si>
    <t>APLICATIVO DE INFORMAÇÕES MUNICIPAIS ESTRUTURADAS 2018 (item 55 da Resolução TC 047/2018)</t>
  </si>
  <si>
    <r>
      <rPr>
        <b/>
        <sz val="12"/>
        <color indexed="60"/>
        <rFont val="Times New Roman"/>
        <family val="1"/>
      </rPr>
      <t>04</t>
    </r>
    <r>
      <rPr>
        <sz val="12"/>
        <rFont val="Times New Roman"/>
        <family val="1"/>
      </rPr>
      <t xml:space="preserve"> Receita Arrecadada 2018</t>
    </r>
  </si>
  <si>
    <r>
      <rPr>
        <b/>
        <sz val="12"/>
        <color indexed="60"/>
        <rFont val="Times New Roman"/>
        <family val="1"/>
      </rPr>
      <t>16</t>
    </r>
    <r>
      <rPr>
        <sz val="12"/>
        <rFont val="Times New Roman"/>
        <family val="1"/>
      </rPr>
      <t xml:space="preserve"> Demonstrativo de Recolhimento das Contribuições Previdenciárias ao RPPS - Anexo II da Resolução TCE/PE N. 47/2017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</si>
  <si>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47/2017</t>
    </r>
  </si>
  <si>
    <r>
      <t xml:space="preserve">Receita Tributária Própria </t>
    </r>
    <r>
      <rPr>
        <b/>
        <sz val="12"/>
        <color indexed="10"/>
        <rFont val="Times New Roman"/>
        <family val="1"/>
      </rPr>
      <t>Orçada</t>
    </r>
    <r>
      <rPr>
        <sz val="12"/>
        <rFont val="Times New Roman"/>
        <family val="1"/>
      </rPr>
      <t xml:space="preserve"> para 2018 (presente no Comparativo da Receita Orçada com a Arrecadada)</t>
    </r>
  </si>
  <si>
    <t>ANEXO II DA RESOLUÇÃO TCE/PE N. 47/2018</t>
  </si>
  <si>
    <t>ANEXO III DA RESOLUÇÃO TCE/PE N. 47/2018</t>
  </si>
  <si>
    <t>01.01.10</t>
  </si>
  <si>
    <t>(-) Despesas indenizatórias consideradas em Pessoal Ativo</t>
  </si>
  <si>
    <t>Abono de Permanência</t>
  </si>
  <si>
    <t>Adicional de Férias</t>
  </si>
  <si>
    <t>Licença Prêmio paga em pecúnia</t>
  </si>
  <si>
    <t>Outras despesas indenizatórias consideradas em Pessoal Ativo</t>
  </si>
  <si>
    <t>01.01.10.01.</t>
  </si>
  <si>
    <t>01.01.10.02.</t>
  </si>
  <si>
    <t>01.01.10.03.</t>
  </si>
  <si>
    <t>01.01.10.04.</t>
  </si>
  <si>
    <t>01.02.08</t>
  </si>
  <si>
    <t>(-) Despesas indenizatórias consideradas em Pessoal inativo e pensionista</t>
  </si>
  <si>
    <t>PESSOAL ATIVO</t>
  </si>
  <si>
    <t>PESSOAL INATIVO E PENSIONISTA</t>
  </si>
  <si>
    <t xml:space="preserve">OUTRAS DESPESAS DE PESSOAL (§ 1º, art. 18, da LRF)  </t>
  </si>
  <si>
    <t>Educação Infantil para fins de cálculo da MDE</t>
  </si>
  <si>
    <t>Ensino Fundamental para fins de cálculo da MDE</t>
  </si>
  <si>
    <t>Restos a pagar não-processados da Educação Infantil e do Ensino Fundamental, pagos no exercício</t>
  </si>
  <si>
    <t>01.05.01.</t>
  </si>
  <si>
    <t>01.05.02.</t>
  </si>
  <si>
    <t>01.05.03.</t>
  </si>
  <si>
    <t>Educação Especial, quando integrado ao ensino regular (Educação infantil e fundamental)</t>
  </si>
  <si>
    <t>01.05.04.</t>
  </si>
  <si>
    <t xml:space="preserve">Despesas com obras, quando destinada ao ensino regular (Educação infantil e fundamental) </t>
  </si>
  <si>
    <t>01.05.05.</t>
  </si>
  <si>
    <t>01.05.05.01.</t>
  </si>
  <si>
    <t>01.05.05.02.</t>
  </si>
  <si>
    <t>01.05.05.03.</t>
  </si>
  <si>
    <t>01.05.05.04.</t>
  </si>
  <si>
    <t>01.05.05.05.</t>
  </si>
  <si>
    <t>Complementação da União ao FUNDEB</t>
  </si>
  <si>
    <t>Despesas custeadas com superavit financeiro do exercício anterior</t>
  </si>
  <si>
    <t>Cancelamento, no exercício, de restos a pagar processados</t>
  </si>
  <si>
    <t>Restos a Pagar não-processados (Educação infantil e fundamental)</t>
  </si>
  <si>
    <t xml:space="preserve">Restos a pagar processados (Educação infantil e fundamental) inscritos no exercício sem disponibilidade financeira de recursos das fontes FUNDEB e Impostos vinculados ao ensino. </t>
  </si>
  <si>
    <t>Despesas custeadas com receitas vinculadas à manutenção do ensino (passíveis de dedução, por estarem consideradas no item 01 acima)</t>
  </si>
  <si>
    <t>Salário Educação</t>
  </si>
  <si>
    <t>PDDE</t>
  </si>
  <si>
    <t>PNATE</t>
  </si>
  <si>
    <t>Outras despesas custedas com recursos do FNDE</t>
  </si>
  <si>
    <t>Programa  de Transporte Escolar A Caminho da Escola</t>
  </si>
  <si>
    <t>Despesas realizadas com recursos transferidos através de convênios/acordos/congêneres</t>
  </si>
  <si>
    <t>TOTAL APLICADO NO SETOR DE ENSINO (1 - 2)</t>
  </si>
  <si>
    <t>[MDE_Valor_6.1]</t>
  </si>
  <si>
    <t>[MDE_Valor_29.1]</t>
  </si>
  <si>
    <t>[MDE_Valor_28.1]</t>
  </si>
  <si>
    <t>[MDE_Valor_28.2]</t>
  </si>
  <si>
    <t>[MDE_Valor_26.1]</t>
  </si>
  <si>
    <t>[MDE_Valor_26.2]</t>
  </si>
  <si>
    <t>[MDE_Valor_26.3]</t>
  </si>
  <si>
    <t>[MDE_Valor_26.4]</t>
  </si>
  <si>
    <t>Despesas custeadas com receita de aplicação financeira dos recursos do FUNDEB</t>
  </si>
  <si>
    <t>DESPESAS COM AÇÕES TÍPICAS DE MANUT. E DESENV. DO ENSINO (1.1+ ... + 1.4)</t>
  </si>
  <si>
    <t>[DTP_Valor_21.1]</t>
  </si>
  <si>
    <t>[DTP_Valor_21.1.1]</t>
  </si>
  <si>
    <t>[DTP_Valor_21.1.2]</t>
  </si>
  <si>
    <t>[DTP_Valor_21.1.3]</t>
  </si>
  <si>
    <t>[DTP_Valor_21.1.4]</t>
  </si>
  <si>
    <t>[DTP_Valor_39.1]</t>
  </si>
  <si>
    <t>[DTP_Valor_60]</t>
  </si>
  <si>
    <t>Valor das transferências obrigatórias da União relativas às emendas individuais (§ 13, art. 166 da CF)</t>
  </si>
  <si>
    <t xml:space="preserve"> ----------------------------</t>
  </si>
  <si>
    <t>Restos a pagar do FUNDEB 60% não-processados</t>
  </si>
  <si>
    <t>[Mag_Valor_6.1]</t>
  </si>
  <si>
    <t xml:space="preserve">Restos a Pagar Processados do Fundeb 60% inscritos sem disponibilidade de recursos </t>
  </si>
  <si>
    <t>[Mag_Valor_6.2]</t>
  </si>
  <si>
    <t>Despesas do FUNDEB 60% custeadas com superavit financeiro do exercício anterior</t>
  </si>
  <si>
    <t>Despesas indevidas com recursos do FUNDEB 60%</t>
  </si>
  <si>
    <t>[Sd_Fundeb_Valor_4.1]</t>
  </si>
  <si>
    <t xml:space="preserve">DESPESAS DO FUNDEB </t>
  </si>
  <si>
    <t>[Sd_Fundeb_Valor_4.2]</t>
  </si>
  <si>
    <t>DEDUÇÕES PARA FINS DE LIMITE DO FUNDEB (3.1+...+3.4)</t>
  </si>
  <si>
    <t>[Sd_Fundeb_Valor_4.3]</t>
  </si>
  <si>
    <t>Restos a Pagar não Processados do FUNDEB</t>
  </si>
  <si>
    <t>[Sd_Fundeb_Valor_4.4]</t>
  </si>
  <si>
    <t>Restos a Pagar Processados do FUNDEB sem disponibilidade de recursos</t>
  </si>
  <si>
    <t>[Sd_Fundeb_Valor_4.5]</t>
  </si>
  <si>
    <t>Despesas do FUNDEB custeadas com superavit financeiro do exercício anterior</t>
  </si>
  <si>
    <t>[Sd_Fundeb_Valor_4.6]</t>
  </si>
  <si>
    <t>Despesas do FUNDEB custeadas com precatórios do FUNDEB</t>
  </si>
  <si>
    <t>[Sd_Fundeb_Valor_4.7]</t>
  </si>
  <si>
    <t>DESPESAS DO FUNDEB PARA FINS DE LIMITE MÁXIMO DE 5% (2-3)</t>
  </si>
  <si>
    <t>DEDUÇÕES PARA FINS DE LIMITE DO FUNDEB</t>
  </si>
  <si>
    <t>DESPESAS DO FUNDEB PARA FINS DE LIMITE MÁXIMO DE 5%</t>
  </si>
  <si>
    <t>DESPESAS COM SAÚDE</t>
  </si>
  <si>
    <t>Outras subfunções</t>
  </si>
  <si>
    <t>[FMS_Valor_8.1]</t>
  </si>
  <si>
    <t>Despesas com Saúde do FMS efetuadas em Consórcio Público e não consolidadas</t>
  </si>
  <si>
    <t>(-) DEDUÇÕES</t>
  </si>
  <si>
    <t>Despesas com inativos e pensionistas</t>
  </si>
  <si>
    <t>Despesas custeadas com outros recursos da saúde</t>
  </si>
  <si>
    <t>Despesas pagas com Recursos de Transferências para Saúde</t>
  </si>
  <si>
    <t>Despesas pagas com Receita de Serviços de Saúde</t>
  </si>
  <si>
    <t>Despesas pagas com Outros Recursos</t>
  </si>
  <si>
    <t>DESPESAS PRÓPRIAS AÇÕES E SERVIÇOS PÚBLICOS DE SAÚDE - recursos oriundos do FMS (01. - 02.)</t>
  </si>
  <si>
    <t>05.03.</t>
  </si>
  <si>
    <t>[Liq.Ime.V_4_2.1]</t>
  </si>
  <si>
    <t>04.01.01.</t>
  </si>
  <si>
    <t>04.01.02.</t>
  </si>
  <si>
    <t>[Liq.Corr.V_1_2_1]</t>
  </si>
  <si>
    <t>[Div.Ativ.V_8]</t>
  </si>
  <si>
    <t>[Div.Ativ.V_10]</t>
  </si>
  <si>
    <t>05.05.</t>
  </si>
  <si>
    <t>[Div.Ativ.V_12]</t>
  </si>
  <si>
    <t>[Div.Ativ.V_14]</t>
  </si>
  <si>
    <t>11.</t>
  </si>
  <si>
    <t>12.</t>
  </si>
  <si>
    <t>14.</t>
  </si>
  <si>
    <t>13.</t>
  </si>
  <si>
    <t>(-) Restos a Pagar Processados</t>
  </si>
  <si>
    <t>DÍVIDA CONSOLIDADA LÍQUIDA - DCL (3-4)</t>
  </si>
  <si>
    <t>DÍVIDA CONSOLIDADA</t>
  </si>
  <si>
    <t>Valor repassado ao Legislativo (sem os inativos) = (08-09)</t>
  </si>
  <si>
    <t>[Bal.Orç.V_5]</t>
  </si>
  <si>
    <t>Créditos Adicionais Suplementares abertos no exercício</t>
  </si>
  <si>
    <t>[Bal.Orç.V_7]</t>
  </si>
  <si>
    <t>Créditos Adicionais Especiais abertos no exercício</t>
  </si>
  <si>
    <t>[Bal.Orç.V_9]</t>
  </si>
  <si>
    <t>Créditos Adicionais Extraordinários abertos no exercício</t>
  </si>
  <si>
    <t>[Bal.Orç.V_11]</t>
  </si>
  <si>
    <t>Créditos Adicionais abertos no exercício com fonte em Superavit Financeiro do exercício anterior</t>
  </si>
  <si>
    <t>[Bal.Orç.V_12]</t>
  </si>
  <si>
    <t>Créditos Adicionais abertos no exercício com fonte em excesso de arrecadação</t>
  </si>
  <si>
    <t>[Bal.Orç.V_13]</t>
  </si>
  <si>
    <t>Reabertura de créditos especiais e extraordinários (dos últimos 4 meses do exercício anterior)</t>
  </si>
  <si>
    <t>[PC.RP_11_3]</t>
  </si>
  <si>
    <t>[PC.RP_11_4]</t>
  </si>
  <si>
    <t>[RPPS_NSM_RES1_1_2_A]</t>
  </si>
  <si>
    <t>Receita Orçamentária do RPPS</t>
  </si>
  <si>
    <t>[RPPS_NSM_RES1_2_2_A]</t>
  </si>
  <si>
    <t>Despesa Orçamentária do RPPS</t>
  </si>
  <si>
    <t>[RPPS_NSM_RES1_4_1]</t>
  </si>
  <si>
    <t>[RPPS_NSM_RES1_4_2]</t>
  </si>
  <si>
    <t>[RPPS_PP_RES1_1_2_A]</t>
  </si>
  <si>
    <t>[RPPS_PP_RES1_1_2_B]</t>
  </si>
  <si>
    <t>Aporte para cobertura de deficit atuarial</t>
  </si>
  <si>
    <t>[RPPS_PP_RES1_2_2_A]</t>
  </si>
  <si>
    <t>[RPPS_PP_RES1_6_1]</t>
  </si>
  <si>
    <t>[RPPS_PP_RES1_6_2]</t>
  </si>
  <si>
    <t>[RPPS_PF_RES1_1_2_A]</t>
  </si>
  <si>
    <t>[RPPS_PF_RES1_1_2_B]</t>
  </si>
  <si>
    <t>[RPPS_PF_RES1_2_2_A]</t>
  </si>
  <si>
    <t>[RPPS_PF_RES1_4_1]</t>
  </si>
  <si>
    <t>[RPPS_PF_RES1_4_2]</t>
  </si>
  <si>
    <t>[RPPS_RA_1_2_2]</t>
  </si>
  <si>
    <t>Ativos Garantidores dos Compromissos do Plano de Benefícios</t>
  </si>
  <si>
    <t>[RPPS_RA_6_2_2]</t>
  </si>
  <si>
    <t>Valor atual dos benefícios futuros - encargos de benefícios concedidos</t>
  </si>
  <si>
    <t>[RPPS_RA_1_2_4]</t>
  </si>
  <si>
    <t>Valor atual das contribuições futuras e compensações a receber - benefícios concedidos</t>
  </si>
  <si>
    <t>[RPPS_RA_6_2_3]</t>
  </si>
  <si>
    <t>Valor atual dos benefícios futuros - encargos de benefícios a conceder</t>
  </si>
  <si>
    <t>[RPPS_RA_1_2_5]</t>
  </si>
  <si>
    <t>Valor atual das contribuições futuras e compensações a receber - benefícios a conceder</t>
  </si>
  <si>
    <t>[RPPS_RA_1_2_6.1]</t>
  </si>
  <si>
    <t>Valor atual do Plano de Amortização do Deficit Atuarial estabelecido em lei</t>
  </si>
  <si>
    <t>[RPPS_RA_1_2_6.2]</t>
  </si>
  <si>
    <t>Valor atual dos Parcelamentos de Débitos Previdenciários</t>
  </si>
  <si>
    <t>[RPPS_RA_PF_1_2_2]</t>
  </si>
  <si>
    <t>[RPPS_RA_PF_6_2_2]</t>
  </si>
  <si>
    <t>[RPPS_RA_PF_1_2_4]</t>
  </si>
  <si>
    <t>[RPPS_RA_PF_6_2_3]</t>
  </si>
  <si>
    <t>Valor presente dos benefícios futuros - encargos de benefícios a conceder</t>
  </si>
  <si>
    <t>[RPPS_RA_PF_1_2_5]</t>
  </si>
  <si>
    <t>Valor presente das contribuições futuras e compensações a receber - benefícios a conceder</t>
  </si>
  <si>
    <t>[RPPS_RA_PF_1_2_6.1]</t>
  </si>
  <si>
    <t>Valor Atual do Plano de Amortização do Deficit Atuarial estabelecido em lei</t>
  </si>
  <si>
    <t>[RPPS_RA_PF_1_2_6.2]</t>
  </si>
  <si>
    <t>Valor Atual da Cobertura da Insuficiência Financeira</t>
  </si>
  <si>
    <t>[RPPS_NS_AAT_SA]</t>
  </si>
  <si>
    <t>[RPPS_NS_AAT_AP]</t>
  </si>
  <si>
    <t>[RPPS_NS_AAT_PE]</t>
  </si>
  <si>
    <t>[RPPS_NS_AAD_SA]</t>
  </si>
  <si>
    <t>[RPPS_NS_AAD_AP]</t>
  </si>
  <si>
    <t>[RPPS_NS_AAD_PE]</t>
  </si>
  <si>
    <t>[RPPS_NS_APAT_CN]</t>
  </si>
  <si>
    <t>[RPPS_NS_APAT_CS]</t>
  </si>
  <si>
    <t>[RPPS_NS_APAD_CN]</t>
  </si>
  <si>
    <t>[RPPS_NS_APAD_CS]</t>
  </si>
  <si>
    <t>[RPPS_PP_AAT_SA]</t>
  </si>
  <si>
    <t>[RPPS_PP_AAT_AP]</t>
  </si>
  <si>
    <t>[RPPS_PP_AAT_PE]</t>
  </si>
  <si>
    <t>[RPPS_PP_AAD_SA]</t>
  </si>
  <si>
    <t>[RPPS_PP_AAD_AP]</t>
  </si>
  <si>
    <t>[RPPS_PP_AAD_PE]</t>
  </si>
  <si>
    <t>[RPPS_PP_APAT_CN]</t>
  </si>
  <si>
    <t>[RPPS_PP_APAT_CS]</t>
  </si>
  <si>
    <t>[RPPS_PP_APAD_CN]</t>
  </si>
  <si>
    <t>[RPPS_PP_APAD_CS]</t>
  </si>
  <si>
    <t>[RPPS_PF_AAT_SA]</t>
  </si>
  <si>
    <t>[RPPS_PF_AAT_AP]</t>
  </si>
  <si>
    <t>[RPPS_PF_AAT_PE]</t>
  </si>
  <si>
    <t>[RPPS_PF_AAD_SA]</t>
  </si>
  <si>
    <t>[RPPS_PF_AAD_AP]</t>
  </si>
  <si>
    <t>[RPPS_PF_AAD_PE]</t>
  </si>
  <si>
    <t>[RPPS_PF_APAT_CN]</t>
  </si>
  <si>
    <t>[RPPS_PF_APAT_CS]</t>
  </si>
  <si>
    <t>[RPPS_PF_APAD_CN]</t>
  </si>
  <si>
    <t>[RPPS_PF_APAD_CS]</t>
  </si>
  <si>
    <t>[PC.RP_1_2]</t>
  </si>
  <si>
    <t>[PC.RP_5_2]</t>
  </si>
  <si>
    <t>15.</t>
  </si>
  <si>
    <t>16.</t>
  </si>
  <si>
    <t>17.</t>
  </si>
  <si>
    <t>18.</t>
  </si>
  <si>
    <t>PT - Quociente de inscrição de restos a pagar</t>
  </si>
  <si>
    <t>Restos a pagar processados inscritos em 2018</t>
  </si>
  <si>
    <t>Restos a pagar não processados inscritos em 2018</t>
  </si>
  <si>
    <t>Saldo dos Restos a Pagar Processados 2018</t>
  </si>
  <si>
    <t>Saldo dos Restos a Pagar Não Processados 2018</t>
  </si>
  <si>
    <t>Quanto ao Plano Previdenciário:</t>
  </si>
  <si>
    <t>Quanto ao Plano Financeiro:</t>
  </si>
  <si>
    <r>
      <t xml:space="preserve">Se o Regime Próprio de Previdência </t>
    </r>
    <r>
      <rPr>
        <b/>
        <u val="single"/>
        <sz val="12"/>
        <rFont val="Times New Roman"/>
        <family val="1"/>
      </rPr>
      <t>não for segregado</t>
    </r>
    <r>
      <rPr>
        <b/>
        <sz val="12"/>
        <rFont val="Times New Roman"/>
        <family val="1"/>
      </rPr>
      <t>:</t>
    </r>
  </si>
  <si>
    <r>
      <t xml:space="preserve">Se o Regime Próprio de Previdência </t>
    </r>
    <r>
      <rPr>
        <b/>
        <u val="single"/>
        <sz val="12"/>
        <rFont val="Times New Roman"/>
        <family val="1"/>
      </rPr>
      <t>for segregado</t>
    </r>
    <r>
      <rPr>
        <b/>
        <sz val="12"/>
        <rFont val="Times New Roman"/>
        <family val="1"/>
      </rPr>
      <t>:</t>
    </r>
  </si>
  <si>
    <t>[RPPS_RA_1_2_1]</t>
  </si>
  <si>
    <t>Ativo real líquido</t>
  </si>
  <si>
    <t>[RPPS_RA_1_2_2.1]</t>
  </si>
  <si>
    <t>Passivo atuarial = Provisões matemáticas previdenciárias  (2.1+2.2-2.3)</t>
  </si>
  <si>
    <t>[RPPS_RA_1_2_2.2]+[RPPS_RA_1_2_4.1]-[RPPS_RA_1_2_6]</t>
  </si>
  <si>
    <t>[RPPS_RA_1_2_2.2]</t>
  </si>
  <si>
    <t>Provisão matemática dos benefícios concedidos (2.1.1-2.1.2)</t>
  </si>
  <si>
    <t>[RPPS_RA_6_2_2]-[RPPS_RA_1_2_4]</t>
  </si>
  <si>
    <t>02.01.01.</t>
  </si>
  <si>
    <t>02.01.02.</t>
  </si>
  <si>
    <t>[RPPS_RA_1_2_4.1]</t>
  </si>
  <si>
    <t>Provisão matemática dos benefícios a conceder (2.2.1-2.2.2)</t>
  </si>
  <si>
    <t>[RPPS_RA_6_2_3]-[RPPS_RA_1_2_5]</t>
  </si>
  <si>
    <t>02.02.01.</t>
  </si>
  <si>
    <t>02.02.02.</t>
  </si>
  <si>
    <t>[RPPS_RA_1_2_6]</t>
  </si>
  <si>
    <t>Provisão matemática para cobertura de insuficiências financeiras asseguradas por lei (2.3.1+2.3.2)</t>
  </si>
  <si>
    <t>[RPPS_RA_1_2_6.1]+[RPPS_RA_1_2_6.2]</t>
  </si>
  <si>
    <t>[RPPS_RA_9_2]</t>
  </si>
  <si>
    <t>Déficit/Superávit (01-02)</t>
  </si>
  <si>
    <t>[RPPS_RA_1_2_1]-[RPPS_RA_1_2_2.1]</t>
  </si>
  <si>
    <t>[RPPS_PP_RES1_1_2]</t>
  </si>
  <si>
    <t>Receita Previdenciária</t>
  </si>
  <si>
    <t>[RPPS_PP_RES1_1_2_A]-[RPPS_PP_RES1_1_2_B]</t>
  </si>
  <si>
    <t>[RPPS_PP_RES1_2_2]</t>
  </si>
  <si>
    <t>Despesa Previdenciária</t>
  </si>
  <si>
    <t>[RPPS_PP_RES1_3_2]</t>
  </si>
  <si>
    <t>Resultado Previdenciário</t>
  </si>
  <si>
    <t>[RPPS_PP_RES1_1_2]-[RPPS_PP_RES1_2_2]</t>
  </si>
  <si>
    <t>[RPPS_NSM_RES1_1_2]</t>
  </si>
  <si>
    <t>[RPPS_NSM_RES1_1_2_A]-[RPPS_NSM_RES1_1_2_B]</t>
  </si>
  <si>
    <t>[RPPS_NSM_RES1_1_2_B]</t>
  </si>
  <si>
    <t>[RPPS_NSM_RES1_2_2]</t>
  </si>
  <si>
    <t>[RPPS_NSM_RES1_3_2]</t>
  </si>
  <si>
    <t>[RPPS_NSM_RES1_1_2]-[RPPS_NSM_RES1_2_2]</t>
  </si>
  <si>
    <t>Alíquota Atuarial - Segurados Ativos</t>
  </si>
  <si>
    <t>Alíquota Atuarial - Aposentados</t>
  </si>
  <si>
    <t>Alíquota Atuarial - Pensionistas</t>
  </si>
  <si>
    <t>Alíquota Adotada - Segurados Ativos</t>
  </si>
  <si>
    <t>Alíquota Adotada - Aposentados</t>
  </si>
  <si>
    <t>Alíquota Adotada - Pensionistas</t>
  </si>
  <si>
    <t>Alíquota Patronal Atuarial - Custo Normal - Ente</t>
  </si>
  <si>
    <t>Alíquota Patronal Atuarial - Custo Suplementar- Ente</t>
  </si>
  <si>
    <t>Alíquota Patronal Adotada - Custo Normal - Ente</t>
  </si>
  <si>
    <t>Alíquota Patronal Adotada - Custo Suplementar- Ente</t>
  </si>
  <si>
    <t>[RPPS_PF_RES1_1_2]</t>
  </si>
  <si>
    <t>[RPPS_PF_RES1_1_2_A]-[RPPS_PF_RES1_1_2_B]</t>
  </si>
  <si>
    <t>[RPPS_PF_RES1_2_2]</t>
  </si>
  <si>
    <t>[RPPS_PF_RES1_3_2]</t>
  </si>
  <si>
    <t>[RPPS_PF_RES1_1_2]-[RPPS_PF_RES1_2_2]</t>
  </si>
  <si>
    <t>[RPPS_RA_PF_1_2_1]</t>
  </si>
  <si>
    <t>[RPPS_RA_PF_1_2_2.1]</t>
  </si>
  <si>
    <t>Passivo atuarial = Provisões matemáticas previdenciárias (2.1+2.2+2.3)</t>
  </si>
  <si>
    <t>[RPPS_RA_PF_1_2_2.2]+[RPPS_RA_PF_1_2_4.1]+[RPPS_RA_PF_1_2_6]</t>
  </si>
  <si>
    <t>[RPPS_RA_PF_1_2_2.2]</t>
  </si>
  <si>
    <t>[RPPS_RA_PF_6_2_2]-[RPPS_RA_PF_1_2_4]</t>
  </si>
  <si>
    <t>[RPPS_RA_PF_1_2_4.1]</t>
  </si>
  <si>
    <t>[RPPS_RA_PF_6_2_3]-[RPPS_RA_PF_1_2_5]</t>
  </si>
  <si>
    <t>[RPPS_RA_PF_1_2_6]</t>
  </si>
  <si>
    <t>[RPPS_RA_PF_1_2_6.1]+[RPPS_RA_PF_1_2_6.2]</t>
  </si>
  <si>
    <t>[RPPS_RA_PF_9_2]</t>
  </si>
  <si>
    <t>Déficit/Superávit (1-2)</t>
  </si>
  <si>
    <t>[RPPS_RA_PF_1_2_1]-[RPPS_RA_PF_1_2_2.1]</t>
  </si>
  <si>
    <r>
      <t xml:space="preserve">Formulário excluído. A receita arrecadada será extraída do sistema Sagres, </t>
    </r>
    <r>
      <rPr>
        <b/>
        <sz val="12"/>
        <rFont val="Times New Roman"/>
        <family val="1"/>
      </rPr>
      <t>devendo seus valores corresponder ao apresentado no Comparativo da Receita Orçada com a Arrecadada do município</t>
    </r>
    <r>
      <rPr>
        <sz val="12"/>
        <rFont val="Times New Roman"/>
        <family val="1"/>
      </rPr>
      <t xml:space="preserve"> (Anexo 10 da Lei Federal nº 4.320/64).</t>
    </r>
  </si>
  <si>
    <t>NAAP - NÚCLEO DE ASSESSORIA A ADM. PÚBLICA</t>
  </si>
  <si>
    <t>conexao@naap.com.br</t>
  </si>
  <si>
    <t>http://www.portalpassira.com.br/portaltransparenciapassira/</t>
  </si>
  <si>
    <t>RÊNYA CARLA MEDEIROS DA SILVA</t>
  </si>
  <si>
    <t>DIVORCIADA</t>
  </si>
  <si>
    <t>RUA SEBASTIÃO NERY DE ALMEIDA</t>
  </si>
  <si>
    <t xml:space="preserve">                                -   </t>
  </si>
  <si>
    <t xml:space="preserve">                            -   </t>
  </si>
</sst>
</file>

<file path=xl/styles.xml><?xml version="1.0" encoding="utf-8"?>
<styleSheet xmlns="http://schemas.openxmlformats.org/spreadsheetml/2006/main">
  <numFmts count="7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84">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2"/>
      <color indexed="9"/>
      <name val="Times New Roman"/>
      <family val="1"/>
    </font>
    <font>
      <b/>
      <u val="single"/>
      <sz val="12"/>
      <name val="Times New Roman"/>
      <family val="1"/>
    </font>
    <font>
      <b/>
      <sz val="14"/>
      <color indexed="10"/>
      <name val="Times New Roman"/>
      <family val="1"/>
    </font>
    <font>
      <sz val="10"/>
      <color indexed="10"/>
      <name val="Times New Roman"/>
      <family val="1"/>
    </font>
    <font>
      <u val="single"/>
      <sz val="12"/>
      <color indexed="19"/>
      <name val="Times New Roman"/>
      <family val="1"/>
    </font>
    <font>
      <sz val="11"/>
      <color indexed="17"/>
      <name val="Times New Roman"/>
      <family val="1"/>
    </font>
    <font>
      <sz val="8"/>
      <color indexed="8"/>
      <name val="Calibri"/>
      <family val="2"/>
    </font>
    <font>
      <sz val="11"/>
      <color indexed="10"/>
      <name val="Times New Roman"/>
      <family val="1"/>
    </font>
    <font>
      <sz val="11"/>
      <color indexed="8"/>
      <name val="Times New Roman"/>
      <family val="1"/>
    </font>
    <font>
      <sz val="12"/>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0"/>
      <color theme="1" tint="0.04998999834060669"/>
      <name val="Times New Roman"/>
      <family val="1"/>
    </font>
    <font>
      <sz val="11"/>
      <color rgb="FFFF0000"/>
      <name val="Times New Roman"/>
      <family val="1"/>
    </font>
    <font>
      <sz val="11"/>
      <color theme="1"/>
      <name val="Times New Roman"/>
      <family val="1"/>
    </font>
    <font>
      <sz val="12"/>
      <color rgb="FFFF0000"/>
      <name val="Times New Roman"/>
      <family val="1"/>
    </font>
    <font>
      <b/>
      <sz val="12"/>
      <color theme="4" tint="-0.4999699890613556"/>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3"/>
      <color theme="1" tint="0.04998999834060669"/>
      <name val="Times New Roman"/>
      <family val="1"/>
    </font>
    <font>
      <b/>
      <sz val="12"/>
      <color theme="1" tint="0.04998999834060669"/>
      <name val="Times New Roman"/>
      <family val="1"/>
    </font>
    <font>
      <sz val="12"/>
      <color rgb="FF000000"/>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75"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7" fontId="0" fillId="0" borderId="0" applyFont="0" applyFill="0" applyBorder="0" applyAlignment="0" applyProtection="0"/>
  </cellStyleXfs>
  <cellXfs count="262">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5"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85"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6"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7"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6"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4" fontId="42" fillId="0" borderId="0" xfId="51" applyNumberFormat="1" applyFont="1" applyFill="1" applyBorder="1" applyAlignment="1" applyProtection="1">
      <alignment horizontal="left" vertical="center"/>
      <protection hidden="1"/>
    </xf>
    <xf numFmtId="4" fontId="4" fillId="0" borderId="10" xfId="52" applyNumberFormat="1" applyFont="1" applyFill="1" applyBorder="1" applyAlignment="1" applyProtection="1">
      <alignment horizontal="center" vertical="center"/>
      <protection hidden="1"/>
    </xf>
    <xf numFmtId="0" fontId="68"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9" fillId="0" borderId="13" xfId="0" applyFont="1" applyFill="1" applyBorder="1" applyAlignment="1" applyProtection="1">
      <alignment horizontal="center" vertical="center"/>
      <protection hidden="1"/>
    </xf>
    <xf numFmtId="0" fontId="65" fillId="0" borderId="0" xfId="0" applyFont="1" applyFill="1" applyAlignment="1" applyProtection="1">
      <alignment horizontal="left" vertical="center"/>
      <protection hidden="1"/>
    </xf>
    <xf numFmtId="0" fontId="69" fillId="25" borderId="14" xfId="0" applyFont="1" applyFill="1" applyBorder="1" applyAlignment="1" applyProtection="1">
      <alignment horizontal="center" vertical="center"/>
      <protection hidden="1"/>
    </xf>
    <xf numFmtId="0" fontId="70"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71"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8" fontId="42" fillId="0" borderId="0" xfId="51" applyNumberFormat="1" applyFont="1" applyFill="1" applyBorder="1" applyAlignment="1" applyProtection="1">
      <alignment horizontal="left" vertical="center"/>
      <protection hidden="1"/>
    </xf>
    <xf numFmtId="179" fontId="42" fillId="0" borderId="0" xfId="51" applyNumberFormat="1" applyFont="1" applyFill="1" applyBorder="1" applyAlignment="1" applyProtection="1">
      <alignment horizontal="left" vertical="center"/>
      <protection hidden="1"/>
    </xf>
    <xf numFmtId="0" fontId="72" fillId="0" borderId="0" xfId="51" applyFont="1" applyFill="1" applyBorder="1" applyAlignment="1" applyProtection="1">
      <alignment horizontal="left" vertical="center"/>
      <protection hidden="1"/>
    </xf>
    <xf numFmtId="0" fontId="72" fillId="0" borderId="0" xfId="51" applyNumberFormat="1" applyFont="1" applyFill="1" applyBorder="1" applyAlignment="1" applyProtection="1">
      <alignment horizontal="left" vertical="center"/>
      <protection hidden="1"/>
    </xf>
    <xf numFmtId="0" fontId="73" fillId="0" borderId="0" xfId="0" applyFont="1" applyAlignment="1">
      <alignment/>
    </xf>
    <xf numFmtId="0" fontId="55"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5" borderId="14" xfId="0" applyFont="1" applyFill="1" applyBorder="1" applyAlignment="1" applyProtection="1">
      <alignment vertical="center"/>
      <protection hidden="1"/>
    </xf>
    <xf numFmtId="0" fontId="0" fillId="0" borderId="0" xfId="0" applyFont="1" applyAlignment="1" applyProtection="1">
      <alignment/>
      <protection hidden="1"/>
    </xf>
    <xf numFmtId="224"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6"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71"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13" fillId="0" borderId="0" xfId="0" applyFont="1" applyFill="1" applyAlignment="1" applyProtection="1">
      <alignment horizontal="left" indent="6"/>
      <protection hidden="1"/>
    </xf>
    <xf numFmtId="4" fontId="36" fillId="0" borderId="0" xfId="52" applyNumberFormat="1" applyFont="1" applyFill="1" applyBorder="1" applyAlignment="1" applyProtection="1">
      <alignment vertical="center" wrapText="1"/>
      <protection/>
    </xf>
    <xf numFmtId="0" fontId="12" fillId="0" borderId="0" xfId="0" applyFont="1" applyAlignment="1" applyProtection="1">
      <alignment horizontal="left"/>
      <protection hidden="1"/>
    </xf>
    <xf numFmtId="4" fontId="12" fillId="0" borderId="0" xfId="0" applyNumberFormat="1" applyFont="1" applyAlignment="1" applyProtection="1">
      <alignment/>
      <protection hidden="1"/>
    </xf>
    <xf numFmtId="0" fontId="13" fillId="0" borderId="0" xfId="0" applyFont="1" applyAlignment="1" applyProtection="1">
      <alignment vertical="top"/>
      <protection hidden="1"/>
    </xf>
    <xf numFmtId="0" fontId="37" fillId="0" borderId="0" xfId="0" applyFont="1" applyAlignment="1" applyProtection="1">
      <alignment vertical="top" wrapText="1"/>
      <protection hidden="1"/>
    </xf>
    <xf numFmtId="4" fontId="36" fillId="0" borderId="0" xfId="52" applyNumberFormat="1" applyFont="1" applyFill="1" applyBorder="1" applyAlignment="1" applyProtection="1">
      <alignment wrapText="1"/>
      <protection locked="0"/>
    </xf>
    <xf numFmtId="0" fontId="13" fillId="0" borderId="0" xfId="0" applyFont="1" applyFill="1" applyAlignment="1" applyProtection="1">
      <alignment horizontal="left"/>
      <protection hidden="1"/>
    </xf>
    <xf numFmtId="4" fontId="35" fillId="0" borderId="0" xfId="52" applyNumberFormat="1" applyFont="1" applyFill="1" applyBorder="1" applyAlignment="1" applyProtection="1">
      <alignment horizontal="right" vertical="center" wrapText="1"/>
      <protection hidden="1" locked="0"/>
    </xf>
    <xf numFmtId="0" fontId="38" fillId="0" borderId="0" xfId="0" applyFont="1" applyAlignment="1" applyProtection="1">
      <alignment/>
      <protection hidden="1"/>
    </xf>
    <xf numFmtId="4" fontId="12" fillId="0" borderId="0" xfId="0" applyNumberFormat="1" applyFont="1" applyAlignment="1" applyProtection="1">
      <alignment horizontal="right"/>
      <protection hidden="1"/>
    </xf>
    <xf numFmtId="0" fontId="49" fillId="0" borderId="0" xfId="0" applyFont="1" applyFill="1" applyAlignment="1" applyProtection="1">
      <alignment/>
      <protection hidden="1"/>
    </xf>
    <xf numFmtId="0" fontId="37" fillId="0" borderId="0" xfId="0" applyFont="1" applyAlignment="1" applyProtection="1">
      <alignment horizontal="left" indent="1"/>
      <protection hidden="1"/>
    </xf>
    <xf numFmtId="0" fontId="74" fillId="0" borderId="0" xfId="51" applyFont="1" applyFill="1" applyBorder="1" applyAlignment="1" applyProtection="1">
      <alignment horizontal="left" vertical="center"/>
      <protection hidden="1"/>
    </xf>
    <xf numFmtId="0" fontId="74" fillId="0" borderId="0" xfId="51" applyFont="1" applyFill="1" applyAlignment="1" applyProtection="1">
      <alignment vertical="center"/>
      <protection hidden="1"/>
    </xf>
    <xf numFmtId="0" fontId="75" fillId="0" borderId="0" xfId="51" applyFont="1" applyFill="1" applyBorder="1" applyAlignment="1" applyProtection="1">
      <alignment horizontal="left" vertical="center"/>
      <protection hidden="1"/>
    </xf>
    <xf numFmtId="0" fontId="75" fillId="0" borderId="0" xfId="51" applyFont="1" applyFill="1" applyAlignment="1" applyProtection="1">
      <alignment horizontal="left" vertical="center"/>
      <protection hidden="1"/>
    </xf>
    <xf numFmtId="0" fontId="75" fillId="0" borderId="0" xfId="51" applyFont="1" applyFill="1" applyAlignment="1" applyProtection="1">
      <alignment vertical="center"/>
      <protection hidden="1"/>
    </xf>
    <xf numFmtId="4" fontId="75" fillId="0" borderId="0" xfId="51" applyNumberFormat="1" applyFont="1" applyFill="1" applyBorder="1" applyAlignment="1" applyProtection="1">
      <alignment horizontal="left" vertical="center"/>
      <protection hidden="1"/>
    </xf>
    <xf numFmtId="0" fontId="74" fillId="0" borderId="0" xfId="51" applyNumberFormat="1" applyFont="1" applyFill="1" applyBorder="1" applyAlignment="1" applyProtection="1">
      <alignment horizontal="left" vertical="center"/>
      <protection hidden="1"/>
    </xf>
    <xf numFmtId="0" fontId="74" fillId="0" borderId="0" xfId="51" applyFont="1" applyFill="1" applyBorder="1" applyAlignment="1" applyProtection="1">
      <alignment vertical="center"/>
      <protection hidden="1"/>
    </xf>
    <xf numFmtId="0" fontId="75" fillId="0" borderId="0" xfId="51" applyFont="1" applyFill="1" applyBorder="1" applyAlignment="1" applyProtection="1">
      <alignment horizontal="center" vertical="center"/>
      <protection hidden="1"/>
    </xf>
    <xf numFmtId="0" fontId="13" fillId="0" borderId="0" xfId="51" applyFont="1" applyFill="1" applyBorder="1" applyAlignment="1" applyProtection="1">
      <alignment vertical="center"/>
      <protection hidden="1"/>
    </xf>
    <xf numFmtId="0" fontId="76" fillId="0" borderId="0" xfId="51" applyFont="1" applyFill="1" applyBorder="1" applyAlignment="1" applyProtection="1">
      <alignment vertical="center"/>
      <protection hidden="1"/>
    </xf>
    <xf numFmtId="0" fontId="13" fillId="0" borderId="0" xfId="0" applyFont="1" applyAlignment="1" applyProtection="1">
      <alignment horizontal="center"/>
      <protection hidden="1"/>
    </xf>
    <xf numFmtId="0" fontId="13" fillId="0" borderId="0" xfId="0" applyFont="1" applyFill="1" applyBorder="1" applyAlignment="1" applyProtection="1">
      <alignment horizontal="center"/>
      <protection hidden="1"/>
    </xf>
    <xf numFmtId="0" fontId="36" fillId="0" borderId="0" xfId="52" applyFont="1" applyFill="1" applyBorder="1" applyAlignment="1" applyProtection="1">
      <alignment horizontal="center" vertical="top" wrapText="1"/>
      <protection hidden="1"/>
    </xf>
    <xf numFmtId="0" fontId="0" fillId="0" borderId="0" xfId="0" applyAlignment="1" applyProtection="1">
      <alignment horizontal="center"/>
      <protection hidden="1"/>
    </xf>
    <xf numFmtId="0" fontId="39" fillId="0" borderId="0" xfId="0" applyFont="1" applyFill="1" applyAlignment="1" applyProtection="1">
      <alignment horizontal="left" vertical="center"/>
      <protection hidden="1"/>
    </xf>
    <xf numFmtId="0" fontId="40" fillId="24" borderId="0" xfId="0" applyFont="1" applyFill="1" applyAlignment="1" applyProtection="1">
      <alignment horizontal="left" vertical="center"/>
      <protection hidden="1"/>
    </xf>
    <xf numFmtId="0" fontId="0" fillId="0" borderId="0" xfId="0" applyAlignment="1" applyProtection="1">
      <alignment horizontal="left"/>
      <protection hidden="1"/>
    </xf>
    <xf numFmtId="0" fontId="12" fillId="0" borderId="0" xfId="51" applyFont="1" applyFill="1" applyBorder="1" applyAlignment="1" applyProtection="1">
      <alignment vertical="center"/>
      <protection hidden="1"/>
    </xf>
    <xf numFmtId="10" fontId="36" fillId="0" borderId="0" xfId="52" applyNumberFormat="1" applyFont="1" applyFill="1" applyBorder="1" applyAlignment="1" applyProtection="1">
      <alignment horizontal="right" vertical="center" wrapText="1"/>
      <protection hidden="1" locked="0"/>
    </xf>
    <xf numFmtId="0" fontId="67" fillId="26" borderId="17" xfId="0" applyFont="1" applyFill="1" applyBorder="1" applyAlignment="1" applyProtection="1">
      <alignment horizontal="left" vertical="center" indent="31"/>
      <protection hidden="1"/>
    </xf>
    <xf numFmtId="0" fontId="67" fillId="26" borderId="18" xfId="0" applyFont="1" applyFill="1" applyBorder="1" applyAlignment="1" applyProtection="1">
      <alignment horizontal="left" vertical="center" indent="31"/>
      <protection hidden="1"/>
    </xf>
    <xf numFmtId="0" fontId="77" fillId="0" borderId="0" xfId="0" applyFont="1" applyAlignment="1" applyProtection="1">
      <alignment horizontal="center" vertical="center"/>
      <protection hidden="1"/>
    </xf>
    <xf numFmtId="0" fontId="76" fillId="0" borderId="19" xfId="0" applyFont="1" applyBorder="1" applyAlignment="1" applyProtection="1">
      <alignment horizontal="center" vertical="center" wrapText="1"/>
      <protection hidden="1"/>
    </xf>
    <xf numFmtId="0" fontId="78" fillId="0" borderId="20" xfId="0" applyFont="1" applyFill="1" applyBorder="1" applyAlignment="1" applyProtection="1">
      <alignment horizontal="center" vertical="center"/>
      <protection hidden="1"/>
    </xf>
    <xf numFmtId="0" fontId="79" fillId="0" borderId="0" xfId="0" applyFont="1" applyFill="1" applyBorder="1" applyAlignment="1" applyProtection="1">
      <alignment horizontal="center" vertical="center"/>
      <protection hidden="1"/>
    </xf>
    <xf numFmtId="0" fontId="80" fillId="27" borderId="21" xfId="0" applyFont="1" applyFill="1" applyBorder="1" applyAlignment="1" applyProtection="1">
      <alignment horizontal="center" vertical="center"/>
      <protection hidden="1"/>
    </xf>
    <xf numFmtId="0" fontId="80" fillId="27" borderId="22" xfId="0" applyFont="1" applyFill="1" applyBorder="1" applyAlignment="1" applyProtection="1">
      <alignment horizontal="center" vertical="center"/>
      <protection hidden="1"/>
    </xf>
    <xf numFmtId="0" fontId="80" fillId="27"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6" fillId="0" borderId="24" xfId="0" applyFont="1" applyFill="1" applyBorder="1" applyAlignment="1" applyProtection="1">
      <alignment horizontal="center" vertical="center"/>
      <protection hidden="1"/>
    </xf>
    <xf numFmtId="0" fontId="80" fillId="27"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70" fillId="0" borderId="0" xfId="0" applyFont="1" applyFill="1" applyBorder="1" applyAlignment="1" applyProtection="1">
      <alignment horizontal="center" vertical="center"/>
      <protection hidden="1"/>
    </xf>
    <xf numFmtId="2" fontId="74" fillId="0" borderId="25" xfId="0" applyNumberFormat="1" applyFont="1" applyBorder="1" applyAlignment="1" applyProtection="1">
      <alignment horizontal="left" vertical="center"/>
      <protection hidden="1"/>
    </xf>
    <xf numFmtId="0" fontId="80" fillId="27" borderId="0" xfId="0" applyFont="1" applyFill="1" applyAlignment="1" applyProtection="1">
      <alignment horizontal="center" vertical="center"/>
      <protection hidden="1"/>
    </xf>
    <xf numFmtId="0" fontId="78" fillId="0" borderId="24" xfId="0" applyFont="1" applyFill="1" applyBorder="1" applyAlignment="1" applyProtection="1">
      <alignment horizontal="center" vertical="center"/>
      <protection hidden="1"/>
    </xf>
    <xf numFmtId="0" fontId="81" fillId="27" borderId="0" xfId="0" applyFont="1" applyFill="1" applyAlignment="1" applyProtection="1">
      <alignment horizontal="center" vertical="center"/>
      <protection hidden="1"/>
    </xf>
    <xf numFmtId="0" fontId="13" fillId="0" borderId="0" xfId="0" applyFont="1" applyAlignment="1" applyProtection="1">
      <alignment horizontal="center" vertical="center" wrapText="1"/>
      <protection hidden="1"/>
    </xf>
    <xf numFmtId="0" fontId="82" fillId="27" borderId="0" xfId="0" applyFont="1" applyFill="1" applyAlignment="1" applyProtection="1">
      <alignment horizontal="center" vertical="center"/>
      <protection hidden="1"/>
    </xf>
    <xf numFmtId="0" fontId="74" fillId="0" borderId="25" xfId="0" applyFont="1" applyBorder="1" applyAlignment="1" applyProtection="1">
      <alignment horizontal="center" vertical="center"/>
      <protection hidden="1"/>
    </xf>
    <xf numFmtId="0" fontId="12" fillId="27" borderId="0" xfId="0" applyFont="1" applyFill="1" applyAlignment="1" applyProtection="1">
      <alignment horizontal="center" vertical="center"/>
      <protection hidden="1"/>
    </xf>
    <xf numFmtId="0" fontId="71" fillId="0" borderId="0" xfId="0" applyFont="1" applyAlignment="1" applyProtection="1">
      <alignment horizontal="center" vertical="center"/>
      <protection hidden="1"/>
    </xf>
    <xf numFmtId="0" fontId="78" fillId="0" borderId="26" xfId="0" applyFont="1" applyFill="1" applyBorder="1" applyAlignment="1" applyProtection="1">
      <alignment horizontal="center" vertical="center"/>
      <protection hidden="1"/>
    </xf>
    <xf numFmtId="0" fontId="12" fillId="27" borderId="0" xfId="0" applyFont="1" applyFill="1" applyAlignment="1" applyProtection="1">
      <alignment horizontal="center" vertical="center" wrapText="1"/>
      <protection hidden="1"/>
    </xf>
    <xf numFmtId="0" fontId="74" fillId="0" borderId="0" xfId="0" applyFont="1" applyBorder="1" applyAlignment="1" applyProtection="1">
      <alignment horizontal="center" vertical="center"/>
      <protection hidden="1"/>
    </xf>
    <xf numFmtId="0" fontId="4" fillId="27" borderId="0" xfId="0" applyFont="1" applyFill="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4" fontId="83" fillId="0" borderId="27" xfId="0" applyNumberFormat="1" applyFont="1" applyBorder="1" applyAlignment="1">
      <alignment horizontal="center" vertical="center"/>
    </xf>
    <xf numFmtId="4" fontId="83" fillId="0" borderId="28" xfId="0" applyNumberFormat="1" applyFont="1" applyBorder="1" applyAlignment="1">
      <alignment horizontal="center" vertical="center"/>
    </xf>
    <xf numFmtId="4" fontId="83" fillId="0" borderId="29" xfId="0" applyNumberFormat="1" applyFont="1" applyBorder="1" applyAlignment="1">
      <alignment horizontal="center" vertical="center"/>
    </xf>
    <xf numFmtId="4" fontId="83" fillId="0" borderId="30" xfId="0" applyNumberFormat="1" applyFont="1" applyBorder="1" applyAlignment="1">
      <alignment horizontal="center" vertical="center"/>
    </xf>
    <xf numFmtId="0" fontId="83" fillId="0" borderId="28" xfId="0" applyFont="1" applyBorder="1" applyAlignment="1">
      <alignment horizontal="center" vertical="center"/>
    </xf>
    <xf numFmtId="0" fontId="83" fillId="0" borderId="30" xfId="0" applyFont="1" applyBorder="1" applyAlignment="1">
      <alignment horizontal="center" vertical="center"/>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5">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rgb="FFFF0000"/>
      </font>
      <fill>
        <patternFill patternType="none">
          <bgColor indexed="65"/>
        </patternFill>
      </fill>
      <border/>
    </dxf>
    <dxf>
      <font>
        <color auto="1"/>
      </font>
      <fill>
        <patternFill>
          <bgColor rgb="FFFFCC00"/>
        </patternFill>
      </fill>
      <border>
        <left style="thin">
          <color rgb="FFFFFFFF"/>
        </left>
        <right style="thin">
          <color rgb="FFFFFFFF"/>
        </right>
        <top style="thin"/>
        <bottom style="thin">
          <color rgb="FFFFFFFF"/>
        </bottom>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990600</xdr:colOff>
      <xdr:row>33</xdr:row>
      <xdr:rowOff>47625</xdr:rowOff>
    </xdr:from>
    <xdr:to>
      <xdr:col>7</xdr:col>
      <xdr:colOff>990600</xdr:colOff>
      <xdr:row>34</xdr:row>
      <xdr:rowOff>66675</xdr:rowOff>
    </xdr:to>
    <xdr:sp>
      <xdr:nvSpPr>
        <xdr:cNvPr id="1" name="Retângulo 2"/>
        <xdr:cNvSpPr>
          <a:spLocks/>
        </xdr:cNvSpPr>
      </xdr:nvSpPr>
      <xdr:spPr>
        <a:xfrm>
          <a:off x="12192000" y="7277100"/>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1228725</xdr:colOff>
      <xdr:row>25</xdr:row>
      <xdr:rowOff>114300</xdr:rowOff>
    </xdr:from>
    <xdr:to>
      <xdr:col>4</xdr:col>
      <xdr:colOff>1343025</xdr:colOff>
      <xdr:row>26</xdr:row>
      <xdr:rowOff>142875</xdr:rowOff>
    </xdr:to>
    <xdr:sp>
      <xdr:nvSpPr>
        <xdr:cNvPr id="2" name="Retângulo 3"/>
        <xdr:cNvSpPr>
          <a:spLocks/>
        </xdr:cNvSpPr>
      </xdr:nvSpPr>
      <xdr:spPr>
        <a:xfrm>
          <a:off x="7753350" y="5667375"/>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990600</xdr:colOff>
      <xdr:row>35</xdr:row>
      <xdr:rowOff>28575</xdr:rowOff>
    </xdr:from>
    <xdr:to>
      <xdr:col>7</xdr:col>
      <xdr:colOff>990600</xdr:colOff>
      <xdr:row>36</xdr:row>
      <xdr:rowOff>47625</xdr:rowOff>
    </xdr:to>
    <xdr:sp>
      <xdr:nvSpPr>
        <xdr:cNvPr id="3" name="Retângulo 4"/>
        <xdr:cNvSpPr>
          <a:spLocks/>
        </xdr:cNvSpPr>
      </xdr:nvSpPr>
      <xdr:spPr>
        <a:xfrm>
          <a:off x="12192000" y="7677150"/>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1228725</xdr:colOff>
      <xdr:row>26</xdr:row>
      <xdr:rowOff>104775</xdr:rowOff>
    </xdr:from>
    <xdr:to>
      <xdr:col>4</xdr:col>
      <xdr:colOff>1343025</xdr:colOff>
      <xdr:row>27</xdr:row>
      <xdr:rowOff>133350</xdr:rowOff>
    </xdr:to>
    <xdr:sp>
      <xdr:nvSpPr>
        <xdr:cNvPr id="4" name="Retângulo 5"/>
        <xdr:cNvSpPr>
          <a:spLocks/>
        </xdr:cNvSpPr>
      </xdr:nvSpPr>
      <xdr:spPr>
        <a:xfrm>
          <a:off x="7753350" y="5867400"/>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190500</xdr:colOff>
      <xdr:row>33</xdr:row>
      <xdr:rowOff>47625</xdr:rowOff>
    </xdr:from>
    <xdr:to>
      <xdr:col>10</xdr:col>
      <xdr:colOff>190500</xdr:colOff>
      <xdr:row>34</xdr:row>
      <xdr:rowOff>66675</xdr:rowOff>
    </xdr:to>
    <xdr:sp>
      <xdr:nvSpPr>
        <xdr:cNvPr id="5" name="Retângulo 6"/>
        <xdr:cNvSpPr>
          <a:spLocks/>
        </xdr:cNvSpPr>
      </xdr:nvSpPr>
      <xdr:spPr>
        <a:xfrm>
          <a:off x="15325725" y="7277100"/>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1228725</xdr:colOff>
      <xdr:row>25</xdr:row>
      <xdr:rowOff>114300</xdr:rowOff>
    </xdr:from>
    <xdr:to>
      <xdr:col>5</xdr:col>
      <xdr:colOff>1343025</xdr:colOff>
      <xdr:row>26</xdr:row>
      <xdr:rowOff>142875</xdr:rowOff>
    </xdr:to>
    <xdr:sp>
      <xdr:nvSpPr>
        <xdr:cNvPr id="6" name="Retângulo 7"/>
        <xdr:cNvSpPr>
          <a:spLocks/>
        </xdr:cNvSpPr>
      </xdr:nvSpPr>
      <xdr:spPr>
        <a:xfrm>
          <a:off x="9305925" y="5667375"/>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190500</xdr:colOff>
      <xdr:row>35</xdr:row>
      <xdr:rowOff>28575</xdr:rowOff>
    </xdr:from>
    <xdr:to>
      <xdr:col>10</xdr:col>
      <xdr:colOff>190500</xdr:colOff>
      <xdr:row>36</xdr:row>
      <xdr:rowOff>47625</xdr:rowOff>
    </xdr:to>
    <xdr:sp>
      <xdr:nvSpPr>
        <xdr:cNvPr id="7" name="Retângulo 8"/>
        <xdr:cNvSpPr>
          <a:spLocks/>
        </xdr:cNvSpPr>
      </xdr:nvSpPr>
      <xdr:spPr>
        <a:xfrm>
          <a:off x="15325725" y="7677150"/>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1228725</xdr:colOff>
      <xdr:row>26</xdr:row>
      <xdr:rowOff>104775</xdr:rowOff>
    </xdr:from>
    <xdr:to>
      <xdr:col>5</xdr:col>
      <xdr:colOff>1343025</xdr:colOff>
      <xdr:row>27</xdr:row>
      <xdr:rowOff>133350</xdr:rowOff>
    </xdr:to>
    <xdr:sp>
      <xdr:nvSpPr>
        <xdr:cNvPr id="8" name="Retângulo 9"/>
        <xdr:cNvSpPr>
          <a:spLocks/>
        </xdr:cNvSpPr>
      </xdr:nvSpPr>
      <xdr:spPr>
        <a:xfrm>
          <a:off x="9305925" y="5867400"/>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990600</xdr:colOff>
      <xdr:row>63</xdr:row>
      <xdr:rowOff>142875</xdr:rowOff>
    </xdr:from>
    <xdr:to>
      <xdr:col>7</xdr:col>
      <xdr:colOff>990600</xdr:colOff>
      <xdr:row>65</xdr:row>
      <xdr:rowOff>47625</xdr:rowOff>
    </xdr:to>
    <xdr:sp>
      <xdr:nvSpPr>
        <xdr:cNvPr id="9" name="Retângulo 10"/>
        <xdr:cNvSpPr>
          <a:spLocks/>
        </xdr:cNvSpPr>
      </xdr:nvSpPr>
      <xdr:spPr>
        <a:xfrm>
          <a:off x="12192000" y="13277850"/>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1228725</xdr:colOff>
      <xdr:row>50</xdr:row>
      <xdr:rowOff>95250</xdr:rowOff>
    </xdr:from>
    <xdr:to>
      <xdr:col>4</xdr:col>
      <xdr:colOff>1343025</xdr:colOff>
      <xdr:row>51</xdr:row>
      <xdr:rowOff>123825</xdr:rowOff>
    </xdr:to>
    <xdr:sp>
      <xdr:nvSpPr>
        <xdr:cNvPr id="10" name="Retângulo 11"/>
        <xdr:cNvSpPr>
          <a:spLocks/>
        </xdr:cNvSpPr>
      </xdr:nvSpPr>
      <xdr:spPr>
        <a:xfrm>
          <a:off x="7753350" y="10610850"/>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990600</xdr:colOff>
      <xdr:row>59</xdr:row>
      <xdr:rowOff>76200</xdr:rowOff>
    </xdr:from>
    <xdr:to>
      <xdr:col>7</xdr:col>
      <xdr:colOff>990600</xdr:colOff>
      <xdr:row>60</xdr:row>
      <xdr:rowOff>95250</xdr:rowOff>
    </xdr:to>
    <xdr:sp>
      <xdr:nvSpPr>
        <xdr:cNvPr id="11" name="Retângulo 12"/>
        <xdr:cNvSpPr>
          <a:spLocks/>
        </xdr:cNvSpPr>
      </xdr:nvSpPr>
      <xdr:spPr>
        <a:xfrm>
          <a:off x="12192000" y="12477750"/>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1228725</xdr:colOff>
      <xdr:row>48</xdr:row>
      <xdr:rowOff>114300</xdr:rowOff>
    </xdr:from>
    <xdr:to>
      <xdr:col>4</xdr:col>
      <xdr:colOff>1343025</xdr:colOff>
      <xdr:row>49</xdr:row>
      <xdr:rowOff>142875</xdr:rowOff>
    </xdr:to>
    <xdr:sp>
      <xdr:nvSpPr>
        <xdr:cNvPr id="12" name="Retângulo 13"/>
        <xdr:cNvSpPr>
          <a:spLocks/>
        </xdr:cNvSpPr>
      </xdr:nvSpPr>
      <xdr:spPr>
        <a:xfrm>
          <a:off x="7753350" y="10210800"/>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990600</xdr:colOff>
      <xdr:row>61</xdr:row>
      <xdr:rowOff>66675</xdr:rowOff>
    </xdr:from>
    <xdr:to>
      <xdr:col>7</xdr:col>
      <xdr:colOff>990600</xdr:colOff>
      <xdr:row>62</xdr:row>
      <xdr:rowOff>133350</xdr:rowOff>
    </xdr:to>
    <xdr:sp>
      <xdr:nvSpPr>
        <xdr:cNvPr id="13" name="Retângulo 14"/>
        <xdr:cNvSpPr>
          <a:spLocks/>
        </xdr:cNvSpPr>
      </xdr:nvSpPr>
      <xdr:spPr>
        <a:xfrm>
          <a:off x="12192000" y="12877800"/>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1228725</xdr:colOff>
      <xdr:row>49</xdr:row>
      <xdr:rowOff>104775</xdr:rowOff>
    </xdr:from>
    <xdr:to>
      <xdr:col>4</xdr:col>
      <xdr:colOff>1343025</xdr:colOff>
      <xdr:row>50</xdr:row>
      <xdr:rowOff>133350</xdr:rowOff>
    </xdr:to>
    <xdr:sp>
      <xdr:nvSpPr>
        <xdr:cNvPr id="14" name="Retângulo 15"/>
        <xdr:cNvSpPr>
          <a:spLocks/>
        </xdr:cNvSpPr>
      </xdr:nvSpPr>
      <xdr:spPr>
        <a:xfrm>
          <a:off x="7753350" y="10410825"/>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990600</xdr:colOff>
      <xdr:row>63</xdr:row>
      <xdr:rowOff>142875</xdr:rowOff>
    </xdr:from>
    <xdr:to>
      <xdr:col>7</xdr:col>
      <xdr:colOff>990600</xdr:colOff>
      <xdr:row>65</xdr:row>
      <xdr:rowOff>47625</xdr:rowOff>
    </xdr:to>
    <xdr:sp>
      <xdr:nvSpPr>
        <xdr:cNvPr id="15" name="Retângulo 16"/>
        <xdr:cNvSpPr>
          <a:spLocks/>
        </xdr:cNvSpPr>
      </xdr:nvSpPr>
      <xdr:spPr>
        <a:xfrm>
          <a:off x="12192000" y="13277850"/>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1228725</xdr:colOff>
      <xdr:row>50</xdr:row>
      <xdr:rowOff>95250</xdr:rowOff>
    </xdr:from>
    <xdr:to>
      <xdr:col>4</xdr:col>
      <xdr:colOff>1343025</xdr:colOff>
      <xdr:row>51</xdr:row>
      <xdr:rowOff>123825</xdr:rowOff>
    </xdr:to>
    <xdr:sp>
      <xdr:nvSpPr>
        <xdr:cNvPr id="16" name="Retângulo 17"/>
        <xdr:cNvSpPr>
          <a:spLocks/>
        </xdr:cNvSpPr>
      </xdr:nvSpPr>
      <xdr:spPr>
        <a:xfrm>
          <a:off x="7753350" y="10610850"/>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990600</xdr:colOff>
      <xdr:row>66</xdr:row>
      <xdr:rowOff>57150</xdr:rowOff>
    </xdr:from>
    <xdr:to>
      <xdr:col>7</xdr:col>
      <xdr:colOff>990600</xdr:colOff>
      <xdr:row>67</xdr:row>
      <xdr:rowOff>123825</xdr:rowOff>
    </xdr:to>
    <xdr:sp>
      <xdr:nvSpPr>
        <xdr:cNvPr id="17" name="Retângulo 18"/>
        <xdr:cNvSpPr>
          <a:spLocks/>
        </xdr:cNvSpPr>
      </xdr:nvSpPr>
      <xdr:spPr>
        <a:xfrm>
          <a:off x="12192000" y="13677900"/>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1228725</xdr:colOff>
      <xdr:row>51</xdr:row>
      <xdr:rowOff>85725</xdr:rowOff>
    </xdr:from>
    <xdr:to>
      <xdr:col>4</xdr:col>
      <xdr:colOff>1343025</xdr:colOff>
      <xdr:row>52</xdr:row>
      <xdr:rowOff>114300</xdr:rowOff>
    </xdr:to>
    <xdr:sp>
      <xdr:nvSpPr>
        <xdr:cNvPr id="18" name="Retângulo 19"/>
        <xdr:cNvSpPr>
          <a:spLocks/>
        </xdr:cNvSpPr>
      </xdr:nvSpPr>
      <xdr:spPr>
        <a:xfrm>
          <a:off x="7753350" y="10810875"/>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990600</xdr:colOff>
      <xdr:row>68</xdr:row>
      <xdr:rowOff>133350</xdr:rowOff>
    </xdr:from>
    <xdr:to>
      <xdr:col>7</xdr:col>
      <xdr:colOff>990600</xdr:colOff>
      <xdr:row>69</xdr:row>
      <xdr:rowOff>200025</xdr:rowOff>
    </xdr:to>
    <xdr:sp>
      <xdr:nvSpPr>
        <xdr:cNvPr id="19" name="Retângulo 20"/>
        <xdr:cNvSpPr>
          <a:spLocks/>
        </xdr:cNvSpPr>
      </xdr:nvSpPr>
      <xdr:spPr>
        <a:xfrm>
          <a:off x="12192000" y="14077950"/>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990600</xdr:colOff>
      <xdr:row>70</xdr:row>
      <xdr:rowOff>9525</xdr:rowOff>
    </xdr:from>
    <xdr:to>
      <xdr:col>7</xdr:col>
      <xdr:colOff>990600</xdr:colOff>
      <xdr:row>71</xdr:row>
      <xdr:rowOff>76200</xdr:rowOff>
    </xdr:to>
    <xdr:sp>
      <xdr:nvSpPr>
        <xdr:cNvPr id="20" name="Retângulo 21"/>
        <xdr:cNvSpPr>
          <a:spLocks/>
        </xdr:cNvSpPr>
      </xdr:nvSpPr>
      <xdr:spPr>
        <a:xfrm>
          <a:off x="12192000" y="14478000"/>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1228725</xdr:colOff>
      <xdr:row>53</xdr:row>
      <xdr:rowOff>66675</xdr:rowOff>
    </xdr:from>
    <xdr:to>
      <xdr:col>4</xdr:col>
      <xdr:colOff>1343025</xdr:colOff>
      <xdr:row>54</xdr:row>
      <xdr:rowOff>95250</xdr:rowOff>
    </xdr:to>
    <xdr:sp>
      <xdr:nvSpPr>
        <xdr:cNvPr id="21" name="Retângulo 22"/>
        <xdr:cNvSpPr>
          <a:spLocks/>
        </xdr:cNvSpPr>
      </xdr:nvSpPr>
      <xdr:spPr>
        <a:xfrm>
          <a:off x="7753350" y="11210925"/>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990600</xdr:colOff>
      <xdr:row>72</xdr:row>
      <xdr:rowOff>47625</xdr:rowOff>
    </xdr:from>
    <xdr:to>
      <xdr:col>7</xdr:col>
      <xdr:colOff>990600</xdr:colOff>
      <xdr:row>73</xdr:row>
      <xdr:rowOff>76200</xdr:rowOff>
    </xdr:to>
    <xdr:sp>
      <xdr:nvSpPr>
        <xdr:cNvPr id="22" name="Retângulo 23"/>
        <xdr:cNvSpPr>
          <a:spLocks/>
        </xdr:cNvSpPr>
      </xdr:nvSpPr>
      <xdr:spPr>
        <a:xfrm>
          <a:off x="12192000" y="14878050"/>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1228725</xdr:colOff>
      <xdr:row>54</xdr:row>
      <xdr:rowOff>57150</xdr:rowOff>
    </xdr:from>
    <xdr:to>
      <xdr:col>4</xdr:col>
      <xdr:colOff>1343025</xdr:colOff>
      <xdr:row>55</xdr:row>
      <xdr:rowOff>85725</xdr:rowOff>
    </xdr:to>
    <xdr:sp>
      <xdr:nvSpPr>
        <xdr:cNvPr id="23" name="Retângulo 24"/>
        <xdr:cNvSpPr>
          <a:spLocks/>
        </xdr:cNvSpPr>
      </xdr:nvSpPr>
      <xdr:spPr>
        <a:xfrm>
          <a:off x="7753350" y="11410950"/>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990600</xdr:colOff>
      <xdr:row>74</xdr:row>
      <xdr:rowOff>47625</xdr:rowOff>
    </xdr:from>
    <xdr:to>
      <xdr:col>7</xdr:col>
      <xdr:colOff>990600</xdr:colOff>
      <xdr:row>75</xdr:row>
      <xdr:rowOff>76200</xdr:rowOff>
    </xdr:to>
    <xdr:sp>
      <xdr:nvSpPr>
        <xdr:cNvPr id="24" name="Retângulo 25"/>
        <xdr:cNvSpPr>
          <a:spLocks/>
        </xdr:cNvSpPr>
      </xdr:nvSpPr>
      <xdr:spPr>
        <a:xfrm>
          <a:off x="12192000" y="15278100"/>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1228725</xdr:colOff>
      <xdr:row>55</xdr:row>
      <xdr:rowOff>47625</xdr:rowOff>
    </xdr:from>
    <xdr:to>
      <xdr:col>4</xdr:col>
      <xdr:colOff>1343025</xdr:colOff>
      <xdr:row>56</xdr:row>
      <xdr:rowOff>76200</xdr:rowOff>
    </xdr:to>
    <xdr:sp>
      <xdr:nvSpPr>
        <xdr:cNvPr id="25" name="Retângulo 26"/>
        <xdr:cNvSpPr>
          <a:spLocks/>
        </xdr:cNvSpPr>
      </xdr:nvSpPr>
      <xdr:spPr>
        <a:xfrm>
          <a:off x="7753350" y="11610975"/>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990600</xdr:colOff>
      <xdr:row>76</xdr:row>
      <xdr:rowOff>47625</xdr:rowOff>
    </xdr:from>
    <xdr:to>
      <xdr:col>7</xdr:col>
      <xdr:colOff>990600</xdr:colOff>
      <xdr:row>77</xdr:row>
      <xdr:rowOff>76200</xdr:rowOff>
    </xdr:to>
    <xdr:sp>
      <xdr:nvSpPr>
        <xdr:cNvPr id="26" name="Retângulo 27"/>
        <xdr:cNvSpPr>
          <a:spLocks/>
        </xdr:cNvSpPr>
      </xdr:nvSpPr>
      <xdr:spPr>
        <a:xfrm>
          <a:off x="12192000" y="15678150"/>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1228725</xdr:colOff>
      <xdr:row>56</xdr:row>
      <xdr:rowOff>38100</xdr:rowOff>
    </xdr:from>
    <xdr:to>
      <xdr:col>4</xdr:col>
      <xdr:colOff>1343025</xdr:colOff>
      <xdr:row>57</xdr:row>
      <xdr:rowOff>66675</xdr:rowOff>
    </xdr:to>
    <xdr:sp>
      <xdr:nvSpPr>
        <xdr:cNvPr id="27" name="Retângulo 28"/>
        <xdr:cNvSpPr>
          <a:spLocks/>
        </xdr:cNvSpPr>
      </xdr:nvSpPr>
      <xdr:spPr>
        <a:xfrm>
          <a:off x="7753350" y="11811000"/>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990600</xdr:colOff>
      <xdr:row>78</xdr:row>
      <xdr:rowOff>47625</xdr:rowOff>
    </xdr:from>
    <xdr:to>
      <xdr:col>7</xdr:col>
      <xdr:colOff>990600</xdr:colOff>
      <xdr:row>79</xdr:row>
      <xdr:rowOff>76200</xdr:rowOff>
    </xdr:to>
    <xdr:sp>
      <xdr:nvSpPr>
        <xdr:cNvPr id="28" name="Retângulo 29"/>
        <xdr:cNvSpPr>
          <a:spLocks/>
        </xdr:cNvSpPr>
      </xdr:nvSpPr>
      <xdr:spPr>
        <a:xfrm>
          <a:off x="12192000" y="16078200"/>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1228725</xdr:colOff>
      <xdr:row>57</xdr:row>
      <xdr:rowOff>28575</xdr:rowOff>
    </xdr:from>
    <xdr:to>
      <xdr:col>4</xdr:col>
      <xdr:colOff>1343025</xdr:colOff>
      <xdr:row>58</xdr:row>
      <xdr:rowOff>57150</xdr:rowOff>
    </xdr:to>
    <xdr:sp>
      <xdr:nvSpPr>
        <xdr:cNvPr id="29" name="Retângulo 30"/>
        <xdr:cNvSpPr>
          <a:spLocks/>
        </xdr:cNvSpPr>
      </xdr:nvSpPr>
      <xdr:spPr>
        <a:xfrm>
          <a:off x="7753350" y="12011025"/>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990600</xdr:colOff>
      <xdr:row>80</xdr:row>
      <xdr:rowOff>47625</xdr:rowOff>
    </xdr:from>
    <xdr:to>
      <xdr:col>7</xdr:col>
      <xdr:colOff>990600</xdr:colOff>
      <xdr:row>81</xdr:row>
      <xdr:rowOff>76200</xdr:rowOff>
    </xdr:to>
    <xdr:sp>
      <xdr:nvSpPr>
        <xdr:cNvPr id="30" name="Retângulo 31"/>
        <xdr:cNvSpPr>
          <a:spLocks/>
        </xdr:cNvSpPr>
      </xdr:nvSpPr>
      <xdr:spPr>
        <a:xfrm>
          <a:off x="12192000" y="16478250"/>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1228725</xdr:colOff>
      <xdr:row>58</xdr:row>
      <xdr:rowOff>19050</xdr:rowOff>
    </xdr:from>
    <xdr:to>
      <xdr:col>4</xdr:col>
      <xdr:colOff>1343025</xdr:colOff>
      <xdr:row>59</xdr:row>
      <xdr:rowOff>47625</xdr:rowOff>
    </xdr:to>
    <xdr:sp>
      <xdr:nvSpPr>
        <xdr:cNvPr id="31" name="Retângulo 32"/>
        <xdr:cNvSpPr>
          <a:spLocks/>
        </xdr:cNvSpPr>
      </xdr:nvSpPr>
      <xdr:spPr>
        <a:xfrm>
          <a:off x="7753350" y="12211050"/>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1228725</xdr:colOff>
      <xdr:row>59</xdr:row>
      <xdr:rowOff>9525</xdr:rowOff>
    </xdr:from>
    <xdr:to>
      <xdr:col>4</xdr:col>
      <xdr:colOff>1343025</xdr:colOff>
      <xdr:row>60</xdr:row>
      <xdr:rowOff>38100</xdr:rowOff>
    </xdr:to>
    <xdr:sp>
      <xdr:nvSpPr>
        <xdr:cNvPr id="32" name="Retângulo 33"/>
        <xdr:cNvSpPr>
          <a:spLocks/>
        </xdr:cNvSpPr>
      </xdr:nvSpPr>
      <xdr:spPr>
        <a:xfrm>
          <a:off x="7753350" y="12411075"/>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1162050</xdr:colOff>
      <xdr:row>26</xdr:row>
      <xdr:rowOff>47625</xdr:rowOff>
    </xdr:from>
    <xdr:to>
      <xdr:col>7</xdr:col>
      <xdr:colOff>1162050</xdr:colOff>
      <xdr:row>27</xdr:row>
      <xdr:rowOff>66675</xdr:rowOff>
    </xdr:to>
    <xdr:sp>
      <xdr:nvSpPr>
        <xdr:cNvPr id="1" name="Retângulo 111"/>
        <xdr:cNvSpPr>
          <a:spLocks/>
        </xdr:cNvSpPr>
      </xdr:nvSpPr>
      <xdr:spPr>
        <a:xfrm>
          <a:off x="12363450" y="5895975"/>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1228725</xdr:colOff>
      <xdr:row>17</xdr:row>
      <xdr:rowOff>114300</xdr:rowOff>
    </xdr:from>
    <xdr:to>
      <xdr:col>4</xdr:col>
      <xdr:colOff>1343025</xdr:colOff>
      <xdr:row>18</xdr:row>
      <xdr:rowOff>142875</xdr:rowOff>
    </xdr:to>
    <xdr:sp>
      <xdr:nvSpPr>
        <xdr:cNvPr id="2" name="Retângulo 112"/>
        <xdr:cNvSpPr>
          <a:spLocks/>
        </xdr:cNvSpPr>
      </xdr:nvSpPr>
      <xdr:spPr>
        <a:xfrm>
          <a:off x="7753350" y="4076700"/>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1228725</xdr:colOff>
      <xdr:row>17</xdr:row>
      <xdr:rowOff>114300</xdr:rowOff>
    </xdr:from>
    <xdr:to>
      <xdr:col>6</xdr:col>
      <xdr:colOff>1343025</xdr:colOff>
      <xdr:row>18</xdr:row>
      <xdr:rowOff>142875</xdr:rowOff>
    </xdr:to>
    <xdr:sp>
      <xdr:nvSpPr>
        <xdr:cNvPr id="3" name="Retângulo 113"/>
        <xdr:cNvSpPr>
          <a:spLocks/>
        </xdr:cNvSpPr>
      </xdr:nvSpPr>
      <xdr:spPr>
        <a:xfrm>
          <a:off x="10868025" y="4076700"/>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1228725</xdr:colOff>
      <xdr:row>17</xdr:row>
      <xdr:rowOff>114300</xdr:rowOff>
    </xdr:from>
    <xdr:to>
      <xdr:col>6</xdr:col>
      <xdr:colOff>1343025</xdr:colOff>
      <xdr:row>18</xdr:row>
      <xdr:rowOff>142875</xdr:rowOff>
    </xdr:to>
    <xdr:sp>
      <xdr:nvSpPr>
        <xdr:cNvPr id="4" name="Retângulo 114"/>
        <xdr:cNvSpPr>
          <a:spLocks/>
        </xdr:cNvSpPr>
      </xdr:nvSpPr>
      <xdr:spPr>
        <a:xfrm>
          <a:off x="10868025" y="4076700"/>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1228725</xdr:colOff>
      <xdr:row>17</xdr:row>
      <xdr:rowOff>114300</xdr:rowOff>
    </xdr:from>
    <xdr:to>
      <xdr:col>6</xdr:col>
      <xdr:colOff>1343025</xdr:colOff>
      <xdr:row>18</xdr:row>
      <xdr:rowOff>142875</xdr:rowOff>
    </xdr:to>
    <xdr:sp>
      <xdr:nvSpPr>
        <xdr:cNvPr id="5" name="Retângulo 115"/>
        <xdr:cNvSpPr>
          <a:spLocks/>
        </xdr:cNvSpPr>
      </xdr:nvSpPr>
      <xdr:spPr>
        <a:xfrm>
          <a:off x="10868025" y="4076700"/>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1228725</xdr:colOff>
      <xdr:row>17</xdr:row>
      <xdr:rowOff>114300</xdr:rowOff>
    </xdr:from>
    <xdr:to>
      <xdr:col>6</xdr:col>
      <xdr:colOff>1343025</xdr:colOff>
      <xdr:row>18</xdr:row>
      <xdr:rowOff>142875</xdr:rowOff>
    </xdr:to>
    <xdr:sp>
      <xdr:nvSpPr>
        <xdr:cNvPr id="6" name="Retângulo 116"/>
        <xdr:cNvSpPr>
          <a:spLocks/>
        </xdr:cNvSpPr>
      </xdr:nvSpPr>
      <xdr:spPr>
        <a:xfrm>
          <a:off x="10868025" y="4076700"/>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1228725</xdr:colOff>
      <xdr:row>17</xdr:row>
      <xdr:rowOff>114300</xdr:rowOff>
    </xdr:from>
    <xdr:to>
      <xdr:col>6</xdr:col>
      <xdr:colOff>1343025</xdr:colOff>
      <xdr:row>18</xdr:row>
      <xdr:rowOff>142875</xdr:rowOff>
    </xdr:to>
    <xdr:sp>
      <xdr:nvSpPr>
        <xdr:cNvPr id="7" name="Retângulo 117"/>
        <xdr:cNvSpPr>
          <a:spLocks/>
        </xdr:cNvSpPr>
      </xdr:nvSpPr>
      <xdr:spPr>
        <a:xfrm>
          <a:off x="10868025" y="4076700"/>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1228725</xdr:colOff>
      <xdr:row>17</xdr:row>
      <xdr:rowOff>114300</xdr:rowOff>
    </xdr:from>
    <xdr:to>
      <xdr:col>6</xdr:col>
      <xdr:colOff>1238250</xdr:colOff>
      <xdr:row>18</xdr:row>
      <xdr:rowOff>133350</xdr:rowOff>
    </xdr:to>
    <xdr:sp>
      <xdr:nvSpPr>
        <xdr:cNvPr id="8" name="Retângulo 118"/>
        <xdr:cNvSpPr>
          <a:spLocks/>
        </xdr:cNvSpPr>
      </xdr:nvSpPr>
      <xdr:spPr>
        <a:xfrm>
          <a:off x="10868025" y="4076700"/>
          <a:ext cx="95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1228725</xdr:colOff>
      <xdr:row>17</xdr:row>
      <xdr:rowOff>114300</xdr:rowOff>
    </xdr:from>
    <xdr:to>
      <xdr:col>6</xdr:col>
      <xdr:colOff>1257300</xdr:colOff>
      <xdr:row>18</xdr:row>
      <xdr:rowOff>142875</xdr:rowOff>
    </xdr:to>
    <xdr:sp>
      <xdr:nvSpPr>
        <xdr:cNvPr id="9" name="Retângulo 119"/>
        <xdr:cNvSpPr>
          <a:spLocks/>
        </xdr:cNvSpPr>
      </xdr:nvSpPr>
      <xdr:spPr>
        <a:xfrm>
          <a:off x="10868025" y="4076700"/>
          <a:ext cx="28575"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1228725</xdr:colOff>
      <xdr:row>17</xdr:row>
      <xdr:rowOff>114300</xdr:rowOff>
    </xdr:from>
    <xdr:to>
      <xdr:col>6</xdr:col>
      <xdr:colOff>1238250</xdr:colOff>
      <xdr:row>18</xdr:row>
      <xdr:rowOff>133350</xdr:rowOff>
    </xdr:to>
    <xdr:sp>
      <xdr:nvSpPr>
        <xdr:cNvPr id="10" name="Retângulo 120"/>
        <xdr:cNvSpPr>
          <a:spLocks/>
        </xdr:cNvSpPr>
      </xdr:nvSpPr>
      <xdr:spPr>
        <a:xfrm>
          <a:off x="10868025" y="4076700"/>
          <a:ext cx="95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1228725</xdr:colOff>
      <xdr:row>17</xdr:row>
      <xdr:rowOff>114300</xdr:rowOff>
    </xdr:from>
    <xdr:to>
      <xdr:col>6</xdr:col>
      <xdr:colOff>1343025</xdr:colOff>
      <xdr:row>18</xdr:row>
      <xdr:rowOff>142875</xdr:rowOff>
    </xdr:to>
    <xdr:sp>
      <xdr:nvSpPr>
        <xdr:cNvPr id="11" name="Retângulo 121"/>
        <xdr:cNvSpPr>
          <a:spLocks/>
        </xdr:cNvSpPr>
      </xdr:nvSpPr>
      <xdr:spPr>
        <a:xfrm>
          <a:off x="10868025" y="4076700"/>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1228725</xdr:colOff>
      <xdr:row>17</xdr:row>
      <xdr:rowOff>114300</xdr:rowOff>
    </xdr:from>
    <xdr:to>
      <xdr:col>6</xdr:col>
      <xdr:colOff>1238250</xdr:colOff>
      <xdr:row>18</xdr:row>
      <xdr:rowOff>133350</xdr:rowOff>
    </xdr:to>
    <xdr:sp>
      <xdr:nvSpPr>
        <xdr:cNvPr id="12" name="Retângulo 122"/>
        <xdr:cNvSpPr>
          <a:spLocks/>
        </xdr:cNvSpPr>
      </xdr:nvSpPr>
      <xdr:spPr>
        <a:xfrm>
          <a:off x="10868025" y="4076700"/>
          <a:ext cx="95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1228725</xdr:colOff>
      <xdr:row>17</xdr:row>
      <xdr:rowOff>114300</xdr:rowOff>
    </xdr:from>
    <xdr:to>
      <xdr:col>6</xdr:col>
      <xdr:colOff>1343025</xdr:colOff>
      <xdr:row>18</xdr:row>
      <xdr:rowOff>142875</xdr:rowOff>
    </xdr:to>
    <xdr:sp>
      <xdr:nvSpPr>
        <xdr:cNvPr id="13" name="Retângulo 123"/>
        <xdr:cNvSpPr>
          <a:spLocks/>
        </xdr:cNvSpPr>
      </xdr:nvSpPr>
      <xdr:spPr>
        <a:xfrm>
          <a:off x="10868025" y="4076700"/>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1228725</xdr:colOff>
      <xdr:row>17</xdr:row>
      <xdr:rowOff>114300</xdr:rowOff>
    </xdr:from>
    <xdr:to>
      <xdr:col>6</xdr:col>
      <xdr:colOff>1238250</xdr:colOff>
      <xdr:row>18</xdr:row>
      <xdr:rowOff>133350</xdr:rowOff>
    </xdr:to>
    <xdr:sp>
      <xdr:nvSpPr>
        <xdr:cNvPr id="14" name="Retângulo 124"/>
        <xdr:cNvSpPr>
          <a:spLocks/>
        </xdr:cNvSpPr>
      </xdr:nvSpPr>
      <xdr:spPr>
        <a:xfrm>
          <a:off x="10868025" y="4076700"/>
          <a:ext cx="95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1228725</xdr:colOff>
      <xdr:row>17</xdr:row>
      <xdr:rowOff>114300</xdr:rowOff>
    </xdr:from>
    <xdr:to>
      <xdr:col>6</xdr:col>
      <xdr:colOff>1343025</xdr:colOff>
      <xdr:row>18</xdr:row>
      <xdr:rowOff>142875</xdr:rowOff>
    </xdr:to>
    <xdr:sp>
      <xdr:nvSpPr>
        <xdr:cNvPr id="15" name="Retângulo 125"/>
        <xdr:cNvSpPr>
          <a:spLocks/>
        </xdr:cNvSpPr>
      </xdr:nvSpPr>
      <xdr:spPr>
        <a:xfrm>
          <a:off x="10868025" y="4076700"/>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1200150</xdr:colOff>
      <xdr:row>18</xdr:row>
      <xdr:rowOff>114300</xdr:rowOff>
    </xdr:from>
    <xdr:to>
      <xdr:col>5</xdr:col>
      <xdr:colOff>1238250</xdr:colOff>
      <xdr:row>19</xdr:row>
      <xdr:rowOff>133350</xdr:rowOff>
    </xdr:to>
    <xdr:sp>
      <xdr:nvSpPr>
        <xdr:cNvPr id="16" name="Retângulo 126"/>
        <xdr:cNvSpPr>
          <a:spLocks/>
        </xdr:cNvSpPr>
      </xdr:nvSpPr>
      <xdr:spPr>
        <a:xfrm>
          <a:off x="9277350" y="4286250"/>
          <a:ext cx="3810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35</xdr:row>
      <xdr:rowOff>333375</xdr:rowOff>
    </xdr:from>
    <xdr:to>
      <xdr:col>5</xdr:col>
      <xdr:colOff>1266825</xdr:colOff>
      <xdr:row>37</xdr:row>
      <xdr:rowOff>38100</xdr:rowOff>
    </xdr:to>
    <xdr:sp>
      <xdr:nvSpPr>
        <xdr:cNvPr id="17" name="Retângulo 127"/>
        <xdr:cNvSpPr>
          <a:spLocks/>
        </xdr:cNvSpPr>
      </xdr:nvSpPr>
      <xdr:spPr>
        <a:xfrm>
          <a:off x="9172575" y="7724775"/>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37</xdr:row>
      <xdr:rowOff>0</xdr:rowOff>
    </xdr:from>
    <xdr:to>
      <xdr:col>5</xdr:col>
      <xdr:colOff>1266825</xdr:colOff>
      <xdr:row>38</xdr:row>
      <xdr:rowOff>28575</xdr:rowOff>
    </xdr:to>
    <xdr:sp>
      <xdr:nvSpPr>
        <xdr:cNvPr id="18" name="Retângulo 128"/>
        <xdr:cNvSpPr>
          <a:spLocks/>
        </xdr:cNvSpPr>
      </xdr:nvSpPr>
      <xdr:spPr>
        <a:xfrm>
          <a:off x="9172575" y="7924800"/>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37</xdr:row>
      <xdr:rowOff>200025</xdr:rowOff>
    </xdr:from>
    <xdr:to>
      <xdr:col>5</xdr:col>
      <xdr:colOff>1266825</xdr:colOff>
      <xdr:row>39</xdr:row>
      <xdr:rowOff>19050</xdr:rowOff>
    </xdr:to>
    <xdr:sp>
      <xdr:nvSpPr>
        <xdr:cNvPr id="19" name="Retângulo 129"/>
        <xdr:cNvSpPr>
          <a:spLocks/>
        </xdr:cNvSpPr>
      </xdr:nvSpPr>
      <xdr:spPr>
        <a:xfrm>
          <a:off x="9172575" y="8124825"/>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38</xdr:row>
      <xdr:rowOff>190500</xdr:rowOff>
    </xdr:from>
    <xdr:to>
      <xdr:col>5</xdr:col>
      <xdr:colOff>1266825</xdr:colOff>
      <xdr:row>40</xdr:row>
      <xdr:rowOff>9525</xdr:rowOff>
    </xdr:to>
    <xdr:sp>
      <xdr:nvSpPr>
        <xdr:cNvPr id="20" name="Retângulo 130"/>
        <xdr:cNvSpPr>
          <a:spLocks/>
        </xdr:cNvSpPr>
      </xdr:nvSpPr>
      <xdr:spPr>
        <a:xfrm>
          <a:off x="9172575" y="8324850"/>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38</xdr:row>
      <xdr:rowOff>190500</xdr:rowOff>
    </xdr:from>
    <xdr:to>
      <xdr:col>5</xdr:col>
      <xdr:colOff>1266825</xdr:colOff>
      <xdr:row>40</xdr:row>
      <xdr:rowOff>9525</xdr:rowOff>
    </xdr:to>
    <xdr:sp>
      <xdr:nvSpPr>
        <xdr:cNvPr id="21" name="Retângulo 131"/>
        <xdr:cNvSpPr>
          <a:spLocks/>
        </xdr:cNvSpPr>
      </xdr:nvSpPr>
      <xdr:spPr>
        <a:xfrm>
          <a:off x="9172575" y="8324850"/>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39</xdr:row>
      <xdr:rowOff>180975</xdr:rowOff>
    </xdr:from>
    <xdr:to>
      <xdr:col>5</xdr:col>
      <xdr:colOff>1266825</xdr:colOff>
      <xdr:row>41</xdr:row>
      <xdr:rowOff>0</xdr:rowOff>
    </xdr:to>
    <xdr:sp>
      <xdr:nvSpPr>
        <xdr:cNvPr id="22" name="Retângulo 132"/>
        <xdr:cNvSpPr>
          <a:spLocks/>
        </xdr:cNvSpPr>
      </xdr:nvSpPr>
      <xdr:spPr>
        <a:xfrm>
          <a:off x="9172575" y="8524875"/>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39</xdr:row>
      <xdr:rowOff>180975</xdr:rowOff>
    </xdr:from>
    <xdr:to>
      <xdr:col>5</xdr:col>
      <xdr:colOff>1266825</xdr:colOff>
      <xdr:row>41</xdr:row>
      <xdr:rowOff>0</xdr:rowOff>
    </xdr:to>
    <xdr:sp>
      <xdr:nvSpPr>
        <xdr:cNvPr id="23" name="Retângulo 133"/>
        <xdr:cNvSpPr>
          <a:spLocks/>
        </xdr:cNvSpPr>
      </xdr:nvSpPr>
      <xdr:spPr>
        <a:xfrm>
          <a:off x="9172575" y="8524875"/>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40</xdr:row>
      <xdr:rowOff>171450</xdr:rowOff>
    </xdr:from>
    <xdr:to>
      <xdr:col>5</xdr:col>
      <xdr:colOff>1266825</xdr:colOff>
      <xdr:row>41</xdr:row>
      <xdr:rowOff>200025</xdr:rowOff>
    </xdr:to>
    <xdr:sp>
      <xdr:nvSpPr>
        <xdr:cNvPr id="24" name="Retângulo 134"/>
        <xdr:cNvSpPr>
          <a:spLocks/>
        </xdr:cNvSpPr>
      </xdr:nvSpPr>
      <xdr:spPr>
        <a:xfrm>
          <a:off x="9172575" y="8724900"/>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40</xdr:row>
      <xdr:rowOff>171450</xdr:rowOff>
    </xdr:from>
    <xdr:to>
      <xdr:col>5</xdr:col>
      <xdr:colOff>1266825</xdr:colOff>
      <xdr:row>41</xdr:row>
      <xdr:rowOff>200025</xdr:rowOff>
    </xdr:to>
    <xdr:sp>
      <xdr:nvSpPr>
        <xdr:cNvPr id="25" name="Retângulo 135"/>
        <xdr:cNvSpPr>
          <a:spLocks/>
        </xdr:cNvSpPr>
      </xdr:nvSpPr>
      <xdr:spPr>
        <a:xfrm>
          <a:off x="9172575" y="8724900"/>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41</xdr:row>
      <xdr:rowOff>161925</xdr:rowOff>
    </xdr:from>
    <xdr:to>
      <xdr:col>5</xdr:col>
      <xdr:colOff>1266825</xdr:colOff>
      <xdr:row>42</xdr:row>
      <xdr:rowOff>190500</xdr:rowOff>
    </xdr:to>
    <xdr:sp>
      <xdr:nvSpPr>
        <xdr:cNvPr id="26" name="Retângulo 136"/>
        <xdr:cNvSpPr>
          <a:spLocks/>
        </xdr:cNvSpPr>
      </xdr:nvSpPr>
      <xdr:spPr>
        <a:xfrm>
          <a:off x="9172575" y="8924925"/>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41</xdr:row>
      <xdr:rowOff>161925</xdr:rowOff>
    </xdr:from>
    <xdr:to>
      <xdr:col>5</xdr:col>
      <xdr:colOff>1266825</xdr:colOff>
      <xdr:row>42</xdr:row>
      <xdr:rowOff>190500</xdr:rowOff>
    </xdr:to>
    <xdr:sp>
      <xdr:nvSpPr>
        <xdr:cNvPr id="27" name="Retângulo 137"/>
        <xdr:cNvSpPr>
          <a:spLocks/>
        </xdr:cNvSpPr>
      </xdr:nvSpPr>
      <xdr:spPr>
        <a:xfrm>
          <a:off x="9172575" y="8924925"/>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42</xdr:row>
      <xdr:rowOff>152400</xdr:rowOff>
    </xdr:from>
    <xdr:to>
      <xdr:col>5</xdr:col>
      <xdr:colOff>1266825</xdr:colOff>
      <xdr:row>43</xdr:row>
      <xdr:rowOff>180975</xdr:rowOff>
    </xdr:to>
    <xdr:sp>
      <xdr:nvSpPr>
        <xdr:cNvPr id="28" name="Retângulo 138"/>
        <xdr:cNvSpPr>
          <a:spLocks/>
        </xdr:cNvSpPr>
      </xdr:nvSpPr>
      <xdr:spPr>
        <a:xfrm>
          <a:off x="9172575" y="9124950"/>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42</xdr:row>
      <xdr:rowOff>152400</xdr:rowOff>
    </xdr:from>
    <xdr:to>
      <xdr:col>5</xdr:col>
      <xdr:colOff>1266825</xdr:colOff>
      <xdr:row>43</xdr:row>
      <xdr:rowOff>180975</xdr:rowOff>
    </xdr:to>
    <xdr:sp>
      <xdr:nvSpPr>
        <xdr:cNvPr id="29" name="Retângulo 139"/>
        <xdr:cNvSpPr>
          <a:spLocks/>
        </xdr:cNvSpPr>
      </xdr:nvSpPr>
      <xdr:spPr>
        <a:xfrm>
          <a:off x="9172575" y="9124950"/>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43</xdr:row>
      <xdr:rowOff>142875</xdr:rowOff>
    </xdr:from>
    <xdr:to>
      <xdr:col>5</xdr:col>
      <xdr:colOff>1266825</xdr:colOff>
      <xdr:row>44</xdr:row>
      <xdr:rowOff>171450</xdr:rowOff>
    </xdr:to>
    <xdr:sp>
      <xdr:nvSpPr>
        <xdr:cNvPr id="30" name="Retângulo 140"/>
        <xdr:cNvSpPr>
          <a:spLocks/>
        </xdr:cNvSpPr>
      </xdr:nvSpPr>
      <xdr:spPr>
        <a:xfrm>
          <a:off x="9172575" y="9324975"/>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43</xdr:row>
      <xdr:rowOff>142875</xdr:rowOff>
    </xdr:from>
    <xdr:to>
      <xdr:col>5</xdr:col>
      <xdr:colOff>1266825</xdr:colOff>
      <xdr:row>44</xdr:row>
      <xdr:rowOff>171450</xdr:rowOff>
    </xdr:to>
    <xdr:sp>
      <xdr:nvSpPr>
        <xdr:cNvPr id="31" name="Retângulo 141"/>
        <xdr:cNvSpPr>
          <a:spLocks/>
        </xdr:cNvSpPr>
      </xdr:nvSpPr>
      <xdr:spPr>
        <a:xfrm>
          <a:off x="9172575" y="9324975"/>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44</xdr:row>
      <xdr:rowOff>133350</xdr:rowOff>
    </xdr:from>
    <xdr:to>
      <xdr:col>5</xdr:col>
      <xdr:colOff>1266825</xdr:colOff>
      <xdr:row>45</xdr:row>
      <xdr:rowOff>161925</xdr:rowOff>
    </xdr:to>
    <xdr:sp>
      <xdr:nvSpPr>
        <xdr:cNvPr id="32" name="Retângulo 142"/>
        <xdr:cNvSpPr>
          <a:spLocks/>
        </xdr:cNvSpPr>
      </xdr:nvSpPr>
      <xdr:spPr>
        <a:xfrm>
          <a:off x="9172575" y="9525000"/>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44</xdr:row>
      <xdr:rowOff>133350</xdr:rowOff>
    </xdr:from>
    <xdr:to>
      <xdr:col>5</xdr:col>
      <xdr:colOff>1266825</xdr:colOff>
      <xdr:row>45</xdr:row>
      <xdr:rowOff>161925</xdr:rowOff>
    </xdr:to>
    <xdr:sp>
      <xdr:nvSpPr>
        <xdr:cNvPr id="33" name="Retângulo 143"/>
        <xdr:cNvSpPr>
          <a:spLocks/>
        </xdr:cNvSpPr>
      </xdr:nvSpPr>
      <xdr:spPr>
        <a:xfrm>
          <a:off x="9172575" y="9525000"/>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45</xdr:row>
      <xdr:rowOff>123825</xdr:rowOff>
    </xdr:from>
    <xdr:to>
      <xdr:col>5</xdr:col>
      <xdr:colOff>1266825</xdr:colOff>
      <xdr:row>46</xdr:row>
      <xdr:rowOff>152400</xdr:rowOff>
    </xdr:to>
    <xdr:sp>
      <xdr:nvSpPr>
        <xdr:cNvPr id="34" name="Retângulo 144"/>
        <xdr:cNvSpPr>
          <a:spLocks/>
        </xdr:cNvSpPr>
      </xdr:nvSpPr>
      <xdr:spPr>
        <a:xfrm>
          <a:off x="9172575" y="9725025"/>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45</xdr:row>
      <xdr:rowOff>123825</xdr:rowOff>
    </xdr:from>
    <xdr:to>
      <xdr:col>5</xdr:col>
      <xdr:colOff>1266825</xdr:colOff>
      <xdr:row>46</xdr:row>
      <xdr:rowOff>152400</xdr:rowOff>
    </xdr:to>
    <xdr:sp>
      <xdr:nvSpPr>
        <xdr:cNvPr id="35" name="Retângulo 145"/>
        <xdr:cNvSpPr>
          <a:spLocks/>
        </xdr:cNvSpPr>
      </xdr:nvSpPr>
      <xdr:spPr>
        <a:xfrm>
          <a:off x="9172575" y="9725025"/>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46</xdr:row>
      <xdr:rowOff>114300</xdr:rowOff>
    </xdr:from>
    <xdr:to>
      <xdr:col>5</xdr:col>
      <xdr:colOff>1266825</xdr:colOff>
      <xdr:row>47</xdr:row>
      <xdr:rowOff>142875</xdr:rowOff>
    </xdr:to>
    <xdr:sp>
      <xdr:nvSpPr>
        <xdr:cNvPr id="36" name="Retângulo 146"/>
        <xdr:cNvSpPr>
          <a:spLocks/>
        </xdr:cNvSpPr>
      </xdr:nvSpPr>
      <xdr:spPr>
        <a:xfrm>
          <a:off x="9172575" y="9925050"/>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46</xdr:row>
      <xdr:rowOff>114300</xdr:rowOff>
    </xdr:from>
    <xdr:to>
      <xdr:col>5</xdr:col>
      <xdr:colOff>1266825</xdr:colOff>
      <xdr:row>47</xdr:row>
      <xdr:rowOff>142875</xdr:rowOff>
    </xdr:to>
    <xdr:sp>
      <xdr:nvSpPr>
        <xdr:cNvPr id="37" name="Retângulo 147"/>
        <xdr:cNvSpPr>
          <a:spLocks/>
        </xdr:cNvSpPr>
      </xdr:nvSpPr>
      <xdr:spPr>
        <a:xfrm>
          <a:off x="9172575" y="9925050"/>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47</xdr:row>
      <xdr:rowOff>104775</xdr:rowOff>
    </xdr:from>
    <xdr:to>
      <xdr:col>5</xdr:col>
      <xdr:colOff>1266825</xdr:colOff>
      <xdr:row>48</xdr:row>
      <xdr:rowOff>133350</xdr:rowOff>
    </xdr:to>
    <xdr:sp>
      <xdr:nvSpPr>
        <xdr:cNvPr id="38" name="Retângulo 148"/>
        <xdr:cNvSpPr>
          <a:spLocks/>
        </xdr:cNvSpPr>
      </xdr:nvSpPr>
      <xdr:spPr>
        <a:xfrm>
          <a:off x="9172575" y="10125075"/>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47</xdr:row>
      <xdr:rowOff>104775</xdr:rowOff>
    </xdr:from>
    <xdr:to>
      <xdr:col>5</xdr:col>
      <xdr:colOff>1266825</xdr:colOff>
      <xdr:row>48</xdr:row>
      <xdr:rowOff>133350</xdr:rowOff>
    </xdr:to>
    <xdr:sp>
      <xdr:nvSpPr>
        <xdr:cNvPr id="39" name="Retângulo 149"/>
        <xdr:cNvSpPr>
          <a:spLocks/>
        </xdr:cNvSpPr>
      </xdr:nvSpPr>
      <xdr:spPr>
        <a:xfrm>
          <a:off x="9172575" y="10125075"/>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48</xdr:row>
      <xdr:rowOff>95250</xdr:rowOff>
    </xdr:from>
    <xdr:to>
      <xdr:col>5</xdr:col>
      <xdr:colOff>1266825</xdr:colOff>
      <xdr:row>49</xdr:row>
      <xdr:rowOff>123825</xdr:rowOff>
    </xdr:to>
    <xdr:sp>
      <xdr:nvSpPr>
        <xdr:cNvPr id="40" name="Retângulo 150"/>
        <xdr:cNvSpPr>
          <a:spLocks/>
        </xdr:cNvSpPr>
      </xdr:nvSpPr>
      <xdr:spPr>
        <a:xfrm>
          <a:off x="9172575" y="10325100"/>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37</xdr:row>
      <xdr:rowOff>0</xdr:rowOff>
    </xdr:from>
    <xdr:to>
      <xdr:col>5</xdr:col>
      <xdr:colOff>1266825</xdr:colOff>
      <xdr:row>38</xdr:row>
      <xdr:rowOff>28575</xdr:rowOff>
    </xdr:to>
    <xdr:sp>
      <xdr:nvSpPr>
        <xdr:cNvPr id="41" name="Retângulo 151"/>
        <xdr:cNvSpPr>
          <a:spLocks/>
        </xdr:cNvSpPr>
      </xdr:nvSpPr>
      <xdr:spPr>
        <a:xfrm>
          <a:off x="9172575" y="7924800"/>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37</xdr:row>
      <xdr:rowOff>200025</xdr:rowOff>
    </xdr:from>
    <xdr:to>
      <xdr:col>5</xdr:col>
      <xdr:colOff>1266825</xdr:colOff>
      <xdr:row>39</xdr:row>
      <xdr:rowOff>19050</xdr:rowOff>
    </xdr:to>
    <xdr:sp>
      <xdr:nvSpPr>
        <xdr:cNvPr id="42" name="Retângulo 152"/>
        <xdr:cNvSpPr>
          <a:spLocks/>
        </xdr:cNvSpPr>
      </xdr:nvSpPr>
      <xdr:spPr>
        <a:xfrm>
          <a:off x="9172575" y="8124825"/>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37</xdr:row>
      <xdr:rowOff>200025</xdr:rowOff>
    </xdr:from>
    <xdr:to>
      <xdr:col>5</xdr:col>
      <xdr:colOff>1266825</xdr:colOff>
      <xdr:row>39</xdr:row>
      <xdr:rowOff>19050</xdr:rowOff>
    </xdr:to>
    <xdr:sp>
      <xdr:nvSpPr>
        <xdr:cNvPr id="43" name="Retângulo 153"/>
        <xdr:cNvSpPr>
          <a:spLocks/>
        </xdr:cNvSpPr>
      </xdr:nvSpPr>
      <xdr:spPr>
        <a:xfrm>
          <a:off x="9172575" y="8124825"/>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38</xdr:row>
      <xdr:rowOff>190500</xdr:rowOff>
    </xdr:from>
    <xdr:to>
      <xdr:col>5</xdr:col>
      <xdr:colOff>1266825</xdr:colOff>
      <xdr:row>40</xdr:row>
      <xdr:rowOff>9525</xdr:rowOff>
    </xdr:to>
    <xdr:sp>
      <xdr:nvSpPr>
        <xdr:cNvPr id="44" name="Retângulo 154"/>
        <xdr:cNvSpPr>
          <a:spLocks/>
        </xdr:cNvSpPr>
      </xdr:nvSpPr>
      <xdr:spPr>
        <a:xfrm>
          <a:off x="9172575" y="8324850"/>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38</xdr:row>
      <xdr:rowOff>190500</xdr:rowOff>
    </xdr:from>
    <xdr:to>
      <xdr:col>5</xdr:col>
      <xdr:colOff>1266825</xdr:colOff>
      <xdr:row>40</xdr:row>
      <xdr:rowOff>9525</xdr:rowOff>
    </xdr:to>
    <xdr:sp>
      <xdr:nvSpPr>
        <xdr:cNvPr id="45" name="Retângulo 155"/>
        <xdr:cNvSpPr>
          <a:spLocks/>
        </xdr:cNvSpPr>
      </xdr:nvSpPr>
      <xdr:spPr>
        <a:xfrm>
          <a:off x="9172575" y="8324850"/>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38</xdr:row>
      <xdr:rowOff>190500</xdr:rowOff>
    </xdr:from>
    <xdr:to>
      <xdr:col>5</xdr:col>
      <xdr:colOff>1266825</xdr:colOff>
      <xdr:row>40</xdr:row>
      <xdr:rowOff>9525</xdr:rowOff>
    </xdr:to>
    <xdr:sp>
      <xdr:nvSpPr>
        <xdr:cNvPr id="46" name="Retângulo 156"/>
        <xdr:cNvSpPr>
          <a:spLocks/>
        </xdr:cNvSpPr>
      </xdr:nvSpPr>
      <xdr:spPr>
        <a:xfrm>
          <a:off x="9172575" y="8324850"/>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39</xdr:row>
      <xdr:rowOff>180975</xdr:rowOff>
    </xdr:from>
    <xdr:to>
      <xdr:col>5</xdr:col>
      <xdr:colOff>1266825</xdr:colOff>
      <xdr:row>41</xdr:row>
      <xdr:rowOff>0</xdr:rowOff>
    </xdr:to>
    <xdr:sp>
      <xdr:nvSpPr>
        <xdr:cNvPr id="47" name="Retângulo 157"/>
        <xdr:cNvSpPr>
          <a:spLocks/>
        </xdr:cNvSpPr>
      </xdr:nvSpPr>
      <xdr:spPr>
        <a:xfrm>
          <a:off x="9172575" y="8524875"/>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39</xdr:row>
      <xdr:rowOff>180975</xdr:rowOff>
    </xdr:from>
    <xdr:to>
      <xdr:col>5</xdr:col>
      <xdr:colOff>1266825</xdr:colOff>
      <xdr:row>41</xdr:row>
      <xdr:rowOff>0</xdr:rowOff>
    </xdr:to>
    <xdr:sp>
      <xdr:nvSpPr>
        <xdr:cNvPr id="48" name="Retângulo 158"/>
        <xdr:cNvSpPr>
          <a:spLocks/>
        </xdr:cNvSpPr>
      </xdr:nvSpPr>
      <xdr:spPr>
        <a:xfrm>
          <a:off x="9172575" y="8524875"/>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39</xdr:row>
      <xdr:rowOff>180975</xdr:rowOff>
    </xdr:from>
    <xdr:to>
      <xdr:col>5</xdr:col>
      <xdr:colOff>1266825</xdr:colOff>
      <xdr:row>41</xdr:row>
      <xdr:rowOff>0</xdr:rowOff>
    </xdr:to>
    <xdr:sp>
      <xdr:nvSpPr>
        <xdr:cNvPr id="49" name="Retângulo 159"/>
        <xdr:cNvSpPr>
          <a:spLocks/>
        </xdr:cNvSpPr>
      </xdr:nvSpPr>
      <xdr:spPr>
        <a:xfrm>
          <a:off x="9172575" y="8524875"/>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40</xdr:row>
      <xdr:rowOff>171450</xdr:rowOff>
    </xdr:from>
    <xdr:to>
      <xdr:col>5</xdr:col>
      <xdr:colOff>1266825</xdr:colOff>
      <xdr:row>41</xdr:row>
      <xdr:rowOff>200025</xdr:rowOff>
    </xdr:to>
    <xdr:sp>
      <xdr:nvSpPr>
        <xdr:cNvPr id="50" name="Retângulo 160"/>
        <xdr:cNvSpPr>
          <a:spLocks/>
        </xdr:cNvSpPr>
      </xdr:nvSpPr>
      <xdr:spPr>
        <a:xfrm>
          <a:off x="9172575" y="8724900"/>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40</xdr:row>
      <xdr:rowOff>171450</xdr:rowOff>
    </xdr:from>
    <xdr:to>
      <xdr:col>5</xdr:col>
      <xdr:colOff>1266825</xdr:colOff>
      <xdr:row>41</xdr:row>
      <xdr:rowOff>200025</xdr:rowOff>
    </xdr:to>
    <xdr:sp>
      <xdr:nvSpPr>
        <xdr:cNvPr id="51" name="Retângulo 161"/>
        <xdr:cNvSpPr>
          <a:spLocks/>
        </xdr:cNvSpPr>
      </xdr:nvSpPr>
      <xdr:spPr>
        <a:xfrm>
          <a:off x="9172575" y="8724900"/>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40</xdr:row>
      <xdr:rowOff>171450</xdr:rowOff>
    </xdr:from>
    <xdr:to>
      <xdr:col>5</xdr:col>
      <xdr:colOff>1266825</xdr:colOff>
      <xdr:row>41</xdr:row>
      <xdr:rowOff>200025</xdr:rowOff>
    </xdr:to>
    <xdr:sp>
      <xdr:nvSpPr>
        <xdr:cNvPr id="52" name="Retângulo 162"/>
        <xdr:cNvSpPr>
          <a:spLocks/>
        </xdr:cNvSpPr>
      </xdr:nvSpPr>
      <xdr:spPr>
        <a:xfrm>
          <a:off x="9172575" y="8724900"/>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41</xdr:row>
      <xdr:rowOff>161925</xdr:rowOff>
    </xdr:from>
    <xdr:to>
      <xdr:col>5</xdr:col>
      <xdr:colOff>1266825</xdr:colOff>
      <xdr:row>42</xdr:row>
      <xdr:rowOff>190500</xdr:rowOff>
    </xdr:to>
    <xdr:sp>
      <xdr:nvSpPr>
        <xdr:cNvPr id="53" name="Retângulo 163"/>
        <xdr:cNvSpPr>
          <a:spLocks/>
        </xdr:cNvSpPr>
      </xdr:nvSpPr>
      <xdr:spPr>
        <a:xfrm>
          <a:off x="9172575" y="8924925"/>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41</xdr:row>
      <xdr:rowOff>161925</xdr:rowOff>
    </xdr:from>
    <xdr:to>
      <xdr:col>5</xdr:col>
      <xdr:colOff>1266825</xdr:colOff>
      <xdr:row>42</xdr:row>
      <xdr:rowOff>190500</xdr:rowOff>
    </xdr:to>
    <xdr:sp>
      <xdr:nvSpPr>
        <xdr:cNvPr id="54" name="Retângulo 164"/>
        <xdr:cNvSpPr>
          <a:spLocks/>
        </xdr:cNvSpPr>
      </xdr:nvSpPr>
      <xdr:spPr>
        <a:xfrm>
          <a:off x="9172575" y="8924925"/>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41</xdr:row>
      <xdr:rowOff>161925</xdr:rowOff>
    </xdr:from>
    <xdr:to>
      <xdr:col>5</xdr:col>
      <xdr:colOff>1266825</xdr:colOff>
      <xdr:row>42</xdr:row>
      <xdr:rowOff>190500</xdr:rowOff>
    </xdr:to>
    <xdr:sp>
      <xdr:nvSpPr>
        <xdr:cNvPr id="55" name="Retângulo 165"/>
        <xdr:cNvSpPr>
          <a:spLocks/>
        </xdr:cNvSpPr>
      </xdr:nvSpPr>
      <xdr:spPr>
        <a:xfrm>
          <a:off x="9172575" y="8924925"/>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42</xdr:row>
      <xdr:rowOff>152400</xdr:rowOff>
    </xdr:from>
    <xdr:to>
      <xdr:col>5</xdr:col>
      <xdr:colOff>1266825</xdr:colOff>
      <xdr:row>43</xdr:row>
      <xdr:rowOff>180975</xdr:rowOff>
    </xdr:to>
    <xdr:sp>
      <xdr:nvSpPr>
        <xdr:cNvPr id="56" name="Retângulo 166"/>
        <xdr:cNvSpPr>
          <a:spLocks/>
        </xdr:cNvSpPr>
      </xdr:nvSpPr>
      <xdr:spPr>
        <a:xfrm>
          <a:off x="9172575" y="9124950"/>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42</xdr:row>
      <xdr:rowOff>152400</xdr:rowOff>
    </xdr:from>
    <xdr:to>
      <xdr:col>5</xdr:col>
      <xdr:colOff>1266825</xdr:colOff>
      <xdr:row>43</xdr:row>
      <xdr:rowOff>180975</xdr:rowOff>
    </xdr:to>
    <xdr:sp>
      <xdr:nvSpPr>
        <xdr:cNvPr id="57" name="Retângulo 167"/>
        <xdr:cNvSpPr>
          <a:spLocks/>
        </xdr:cNvSpPr>
      </xdr:nvSpPr>
      <xdr:spPr>
        <a:xfrm>
          <a:off x="9172575" y="9124950"/>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42</xdr:row>
      <xdr:rowOff>152400</xdr:rowOff>
    </xdr:from>
    <xdr:to>
      <xdr:col>5</xdr:col>
      <xdr:colOff>1266825</xdr:colOff>
      <xdr:row>43</xdr:row>
      <xdr:rowOff>180975</xdr:rowOff>
    </xdr:to>
    <xdr:sp>
      <xdr:nvSpPr>
        <xdr:cNvPr id="58" name="Retângulo 168"/>
        <xdr:cNvSpPr>
          <a:spLocks/>
        </xdr:cNvSpPr>
      </xdr:nvSpPr>
      <xdr:spPr>
        <a:xfrm>
          <a:off x="9172575" y="9124950"/>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43</xdr:row>
      <xdr:rowOff>142875</xdr:rowOff>
    </xdr:from>
    <xdr:to>
      <xdr:col>5</xdr:col>
      <xdr:colOff>1266825</xdr:colOff>
      <xdr:row>44</xdr:row>
      <xdr:rowOff>171450</xdr:rowOff>
    </xdr:to>
    <xdr:sp>
      <xdr:nvSpPr>
        <xdr:cNvPr id="59" name="Retângulo 169"/>
        <xdr:cNvSpPr>
          <a:spLocks/>
        </xdr:cNvSpPr>
      </xdr:nvSpPr>
      <xdr:spPr>
        <a:xfrm>
          <a:off x="9172575" y="9324975"/>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43</xdr:row>
      <xdr:rowOff>142875</xdr:rowOff>
    </xdr:from>
    <xdr:to>
      <xdr:col>5</xdr:col>
      <xdr:colOff>1266825</xdr:colOff>
      <xdr:row>44</xdr:row>
      <xdr:rowOff>171450</xdr:rowOff>
    </xdr:to>
    <xdr:sp>
      <xdr:nvSpPr>
        <xdr:cNvPr id="60" name="Retângulo 170"/>
        <xdr:cNvSpPr>
          <a:spLocks/>
        </xdr:cNvSpPr>
      </xdr:nvSpPr>
      <xdr:spPr>
        <a:xfrm>
          <a:off x="9172575" y="9324975"/>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43</xdr:row>
      <xdr:rowOff>142875</xdr:rowOff>
    </xdr:from>
    <xdr:to>
      <xdr:col>5</xdr:col>
      <xdr:colOff>1266825</xdr:colOff>
      <xdr:row>44</xdr:row>
      <xdr:rowOff>171450</xdr:rowOff>
    </xdr:to>
    <xdr:sp>
      <xdr:nvSpPr>
        <xdr:cNvPr id="61" name="Retângulo 171"/>
        <xdr:cNvSpPr>
          <a:spLocks/>
        </xdr:cNvSpPr>
      </xdr:nvSpPr>
      <xdr:spPr>
        <a:xfrm>
          <a:off x="9172575" y="9324975"/>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44</xdr:row>
      <xdr:rowOff>133350</xdr:rowOff>
    </xdr:from>
    <xdr:to>
      <xdr:col>5</xdr:col>
      <xdr:colOff>1266825</xdr:colOff>
      <xdr:row>45</xdr:row>
      <xdr:rowOff>161925</xdr:rowOff>
    </xdr:to>
    <xdr:sp>
      <xdr:nvSpPr>
        <xdr:cNvPr id="62" name="Retângulo 172"/>
        <xdr:cNvSpPr>
          <a:spLocks/>
        </xdr:cNvSpPr>
      </xdr:nvSpPr>
      <xdr:spPr>
        <a:xfrm>
          <a:off x="9172575" y="9525000"/>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44</xdr:row>
      <xdr:rowOff>133350</xdr:rowOff>
    </xdr:from>
    <xdr:to>
      <xdr:col>5</xdr:col>
      <xdr:colOff>1266825</xdr:colOff>
      <xdr:row>45</xdr:row>
      <xdr:rowOff>161925</xdr:rowOff>
    </xdr:to>
    <xdr:sp>
      <xdr:nvSpPr>
        <xdr:cNvPr id="63" name="Retângulo 173"/>
        <xdr:cNvSpPr>
          <a:spLocks/>
        </xdr:cNvSpPr>
      </xdr:nvSpPr>
      <xdr:spPr>
        <a:xfrm>
          <a:off x="9172575" y="9525000"/>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44</xdr:row>
      <xdr:rowOff>133350</xdr:rowOff>
    </xdr:from>
    <xdr:to>
      <xdr:col>5</xdr:col>
      <xdr:colOff>1266825</xdr:colOff>
      <xdr:row>45</xdr:row>
      <xdr:rowOff>161925</xdr:rowOff>
    </xdr:to>
    <xdr:sp>
      <xdr:nvSpPr>
        <xdr:cNvPr id="64" name="Retângulo 174"/>
        <xdr:cNvSpPr>
          <a:spLocks/>
        </xdr:cNvSpPr>
      </xdr:nvSpPr>
      <xdr:spPr>
        <a:xfrm>
          <a:off x="9172575" y="9525000"/>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45</xdr:row>
      <xdr:rowOff>123825</xdr:rowOff>
    </xdr:from>
    <xdr:to>
      <xdr:col>5</xdr:col>
      <xdr:colOff>1266825</xdr:colOff>
      <xdr:row>46</xdr:row>
      <xdr:rowOff>152400</xdr:rowOff>
    </xdr:to>
    <xdr:sp>
      <xdr:nvSpPr>
        <xdr:cNvPr id="65" name="Retângulo 175"/>
        <xdr:cNvSpPr>
          <a:spLocks/>
        </xdr:cNvSpPr>
      </xdr:nvSpPr>
      <xdr:spPr>
        <a:xfrm>
          <a:off x="9172575" y="9725025"/>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45</xdr:row>
      <xdr:rowOff>123825</xdr:rowOff>
    </xdr:from>
    <xdr:to>
      <xdr:col>5</xdr:col>
      <xdr:colOff>1266825</xdr:colOff>
      <xdr:row>46</xdr:row>
      <xdr:rowOff>152400</xdr:rowOff>
    </xdr:to>
    <xdr:sp>
      <xdr:nvSpPr>
        <xdr:cNvPr id="66" name="Retângulo 176"/>
        <xdr:cNvSpPr>
          <a:spLocks/>
        </xdr:cNvSpPr>
      </xdr:nvSpPr>
      <xdr:spPr>
        <a:xfrm>
          <a:off x="9172575" y="9725025"/>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45</xdr:row>
      <xdr:rowOff>123825</xdr:rowOff>
    </xdr:from>
    <xdr:to>
      <xdr:col>5</xdr:col>
      <xdr:colOff>1266825</xdr:colOff>
      <xdr:row>46</xdr:row>
      <xdr:rowOff>152400</xdr:rowOff>
    </xdr:to>
    <xdr:sp>
      <xdr:nvSpPr>
        <xdr:cNvPr id="67" name="Retângulo 177"/>
        <xdr:cNvSpPr>
          <a:spLocks/>
        </xdr:cNvSpPr>
      </xdr:nvSpPr>
      <xdr:spPr>
        <a:xfrm>
          <a:off x="9172575" y="9725025"/>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46</xdr:row>
      <xdr:rowOff>114300</xdr:rowOff>
    </xdr:from>
    <xdr:to>
      <xdr:col>5</xdr:col>
      <xdr:colOff>1266825</xdr:colOff>
      <xdr:row>47</xdr:row>
      <xdr:rowOff>142875</xdr:rowOff>
    </xdr:to>
    <xdr:sp>
      <xdr:nvSpPr>
        <xdr:cNvPr id="68" name="Retângulo 178"/>
        <xdr:cNvSpPr>
          <a:spLocks/>
        </xdr:cNvSpPr>
      </xdr:nvSpPr>
      <xdr:spPr>
        <a:xfrm>
          <a:off x="9172575" y="9925050"/>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46</xdr:row>
      <xdr:rowOff>114300</xdr:rowOff>
    </xdr:from>
    <xdr:to>
      <xdr:col>5</xdr:col>
      <xdr:colOff>1266825</xdr:colOff>
      <xdr:row>47</xdr:row>
      <xdr:rowOff>142875</xdr:rowOff>
    </xdr:to>
    <xdr:sp>
      <xdr:nvSpPr>
        <xdr:cNvPr id="69" name="Retângulo 179"/>
        <xdr:cNvSpPr>
          <a:spLocks/>
        </xdr:cNvSpPr>
      </xdr:nvSpPr>
      <xdr:spPr>
        <a:xfrm>
          <a:off x="9172575" y="9925050"/>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46</xdr:row>
      <xdr:rowOff>114300</xdr:rowOff>
    </xdr:from>
    <xdr:to>
      <xdr:col>5</xdr:col>
      <xdr:colOff>1266825</xdr:colOff>
      <xdr:row>47</xdr:row>
      <xdr:rowOff>142875</xdr:rowOff>
    </xdr:to>
    <xdr:sp>
      <xdr:nvSpPr>
        <xdr:cNvPr id="70" name="Retângulo 180"/>
        <xdr:cNvSpPr>
          <a:spLocks/>
        </xdr:cNvSpPr>
      </xdr:nvSpPr>
      <xdr:spPr>
        <a:xfrm>
          <a:off x="9172575" y="9925050"/>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47</xdr:row>
      <xdr:rowOff>104775</xdr:rowOff>
    </xdr:from>
    <xdr:to>
      <xdr:col>5</xdr:col>
      <xdr:colOff>1266825</xdr:colOff>
      <xdr:row>48</xdr:row>
      <xdr:rowOff>133350</xdr:rowOff>
    </xdr:to>
    <xdr:sp>
      <xdr:nvSpPr>
        <xdr:cNvPr id="71" name="Retângulo 181"/>
        <xdr:cNvSpPr>
          <a:spLocks/>
        </xdr:cNvSpPr>
      </xdr:nvSpPr>
      <xdr:spPr>
        <a:xfrm>
          <a:off x="9172575" y="10125075"/>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47</xdr:row>
      <xdr:rowOff>104775</xdr:rowOff>
    </xdr:from>
    <xdr:to>
      <xdr:col>5</xdr:col>
      <xdr:colOff>1266825</xdr:colOff>
      <xdr:row>48</xdr:row>
      <xdr:rowOff>133350</xdr:rowOff>
    </xdr:to>
    <xdr:sp>
      <xdr:nvSpPr>
        <xdr:cNvPr id="72" name="Retângulo 182"/>
        <xdr:cNvSpPr>
          <a:spLocks/>
        </xdr:cNvSpPr>
      </xdr:nvSpPr>
      <xdr:spPr>
        <a:xfrm>
          <a:off x="9172575" y="10125075"/>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47</xdr:row>
      <xdr:rowOff>104775</xdr:rowOff>
    </xdr:from>
    <xdr:to>
      <xdr:col>5</xdr:col>
      <xdr:colOff>1266825</xdr:colOff>
      <xdr:row>48</xdr:row>
      <xdr:rowOff>133350</xdr:rowOff>
    </xdr:to>
    <xdr:sp>
      <xdr:nvSpPr>
        <xdr:cNvPr id="73" name="Retângulo 183"/>
        <xdr:cNvSpPr>
          <a:spLocks/>
        </xdr:cNvSpPr>
      </xdr:nvSpPr>
      <xdr:spPr>
        <a:xfrm>
          <a:off x="9172575" y="10125075"/>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48</xdr:row>
      <xdr:rowOff>95250</xdr:rowOff>
    </xdr:from>
    <xdr:to>
      <xdr:col>5</xdr:col>
      <xdr:colOff>1266825</xdr:colOff>
      <xdr:row>49</xdr:row>
      <xdr:rowOff>123825</xdr:rowOff>
    </xdr:to>
    <xdr:sp>
      <xdr:nvSpPr>
        <xdr:cNvPr id="74" name="Retângulo 184"/>
        <xdr:cNvSpPr>
          <a:spLocks/>
        </xdr:cNvSpPr>
      </xdr:nvSpPr>
      <xdr:spPr>
        <a:xfrm>
          <a:off x="9172575" y="10325100"/>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1095375</xdr:colOff>
      <xdr:row>48</xdr:row>
      <xdr:rowOff>95250</xdr:rowOff>
    </xdr:from>
    <xdr:to>
      <xdr:col>5</xdr:col>
      <xdr:colOff>1266825</xdr:colOff>
      <xdr:row>49</xdr:row>
      <xdr:rowOff>123825</xdr:rowOff>
    </xdr:to>
    <xdr:sp>
      <xdr:nvSpPr>
        <xdr:cNvPr id="75" name="Retângulo 185"/>
        <xdr:cNvSpPr>
          <a:spLocks/>
        </xdr:cNvSpPr>
      </xdr:nvSpPr>
      <xdr:spPr>
        <a:xfrm>
          <a:off x="9172575" y="10325100"/>
          <a:ext cx="1714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1162050</xdr:colOff>
      <xdr:row>53</xdr:row>
      <xdr:rowOff>66675</xdr:rowOff>
    </xdr:from>
    <xdr:to>
      <xdr:col>7</xdr:col>
      <xdr:colOff>1162050</xdr:colOff>
      <xdr:row>54</xdr:row>
      <xdr:rowOff>133350</xdr:rowOff>
    </xdr:to>
    <xdr:sp>
      <xdr:nvSpPr>
        <xdr:cNvPr id="76" name="Retângulo 186"/>
        <xdr:cNvSpPr>
          <a:spLocks/>
        </xdr:cNvSpPr>
      </xdr:nvSpPr>
      <xdr:spPr>
        <a:xfrm>
          <a:off x="12363450" y="11239500"/>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1228725</xdr:colOff>
      <xdr:row>40</xdr:row>
      <xdr:rowOff>114300</xdr:rowOff>
    </xdr:from>
    <xdr:to>
      <xdr:col>4</xdr:col>
      <xdr:colOff>1343025</xdr:colOff>
      <xdr:row>41</xdr:row>
      <xdr:rowOff>142875</xdr:rowOff>
    </xdr:to>
    <xdr:sp>
      <xdr:nvSpPr>
        <xdr:cNvPr id="77" name="Retângulo 187"/>
        <xdr:cNvSpPr>
          <a:spLocks/>
        </xdr:cNvSpPr>
      </xdr:nvSpPr>
      <xdr:spPr>
        <a:xfrm>
          <a:off x="7753350" y="8667750"/>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drawing" Target="../drawings/drawing2.x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drawing" Target="../drawings/drawing3.xml" /><Relationship Id="rId3"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1" t="s">
        <v>1567</v>
      </c>
      <c r="C2" s="120"/>
      <c r="D2" s="120"/>
      <c r="E2" s="120"/>
      <c r="F2" s="120"/>
    </row>
    <row r="3" spans="2:7" ht="15.75">
      <c r="B3" s="144" t="s">
        <v>1556</v>
      </c>
      <c r="C3" s="145" t="s">
        <v>1557</v>
      </c>
      <c r="D3" s="144" t="s">
        <v>1558</v>
      </c>
      <c r="E3" s="144" t="s">
        <v>1042</v>
      </c>
      <c r="F3" s="146">
        <v>121</v>
      </c>
      <c r="G3" s="148" t="str">
        <f>UPPER(INDEX(C4:C188,MATCH(F3,B4:B188,0),0))</f>
        <v>PASSIRA</v>
      </c>
    </row>
    <row r="4" spans="2:5" ht="15.75">
      <c r="B4" s="8">
        <v>1</v>
      </c>
      <c r="C4" s="7" t="s">
        <v>118</v>
      </c>
      <c r="E4" s="47" t="s">
        <v>1345</v>
      </c>
    </row>
    <row r="5" spans="2:12" ht="15.75">
      <c r="B5" s="8">
        <v>2</v>
      </c>
      <c r="C5" s="7" t="s">
        <v>1354</v>
      </c>
      <c r="D5" s="118" t="s">
        <v>459</v>
      </c>
      <c r="E5" s="122">
        <v>0</v>
      </c>
      <c r="K5" s="8"/>
      <c r="L5" s="54"/>
    </row>
    <row r="6" spans="2:12" ht="15.75">
      <c r="B6" s="8">
        <v>3</v>
      </c>
      <c r="C6" s="7" t="s">
        <v>1355</v>
      </c>
      <c r="D6" s="118" t="s">
        <v>460</v>
      </c>
      <c r="E6" s="122">
        <v>1</v>
      </c>
      <c r="F6" s="145"/>
      <c r="G6" s="145"/>
      <c r="K6" s="8"/>
      <c r="L6" s="54"/>
    </row>
    <row r="7" spans="2:12" ht="15.75">
      <c r="B7" s="8">
        <v>4</v>
      </c>
      <c r="C7" s="7" t="s">
        <v>1356</v>
      </c>
      <c r="D7" s="118" t="s">
        <v>461</v>
      </c>
      <c r="E7" s="122">
        <v>1</v>
      </c>
      <c r="L7" s="54"/>
    </row>
    <row r="8" spans="2:12" ht="15.75">
      <c r="B8" s="8">
        <v>5</v>
      </c>
      <c r="C8" s="7" t="s">
        <v>1357</v>
      </c>
      <c r="D8" s="118" t="s">
        <v>462</v>
      </c>
      <c r="E8" s="122">
        <v>1</v>
      </c>
      <c r="L8" s="54"/>
    </row>
    <row r="9" spans="2:12" ht="15.75">
      <c r="B9" s="8">
        <v>6</v>
      </c>
      <c r="C9" s="7" t="s">
        <v>1358</v>
      </c>
      <c r="D9" s="118" t="s">
        <v>463</v>
      </c>
      <c r="E9" s="122">
        <v>1</v>
      </c>
      <c r="L9" s="54"/>
    </row>
    <row r="10" spans="2:12" ht="15.75">
      <c r="B10" s="8">
        <v>7</v>
      </c>
      <c r="C10" s="7" t="s">
        <v>1359</v>
      </c>
      <c r="D10" s="118" t="s">
        <v>464</v>
      </c>
      <c r="E10" s="122">
        <v>1</v>
      </c>
      <c r="L10" s="54"/>
    </row>
    <row r="11" spans="2:12" ht="15.75">
      <c r="B11" s="8">
        <v>8</v>
      </c>
      <c r="C11" s="7" t="s">
        <v>1360</v>
      </c>
      <c r="D11" s="118" t="s">
        <v>465</v>
      </c>
      <c r="E11" s="122">
        <v>1</v>
      </c>
      <c r="L11" s="54"/>
    </row>
    <row r="12" spans="2:12" ht="15.75">
      <c r="B12" s="8">
        <v>9</v>
      </c>
      <c r="C12" s="7" t="s">
        <v>1361</v>
      </c>
      <c r="D12" s="118" t="s">
        <v>466</v>
      </c>
      <c r="E12" s="122">
        <v>1</v>
      </c>
      <c r="L12" s="54"/>
    </row>
    <row r="13" spans="2:12" ht="15.75">
      <c r="B13" s="8">
        <v>10</v>
      </c>
      <c r="C13" s="7" t="s">
        <v>1362</v>
      </c>
      <c r="D13" s="118" t="s">
        <v>467</v>
      </c>
      <c r="E13" s="122">
        <v>1</v>
      </c>
      <c r="L13" s="54"/>
    </row>
    <row r="14" spans="2:12" ht="15.75">
      <c r="B14" s="8">
        <v>11</v>
      </c>
      <c r="C14" s="7" t="s">
        <v>1363</v>
      </c>
      <c r="D14" s="118" t="s">
        <v>468</v>
      </c>
      <c r="E14" s="122">
        <v>1</v>
      </c>
      <c r="L14" s="54"/>
    </row>
    <row r="15" spans="2:12" ht="15.75">
      <c r="B15" s="8">
        <v>12</v>
      </c>
      <c r="C15" s="7" t="s">
        <v>1364</v>
      </c>
      <c r="D15" s="118" t="s">
        <v>469</v>
      </c>
      <c r="E15" s="122">
        <v>1</v>
      </c>
      <c r="L15" s="54"/>
    </row>
    <row r="16" spans="2:12" ht="15.75">
      <c r="B16" s="8">
        <v>13</v>
      </c>
      <c r="C16" s="7" t="s">
        <v>1365</v>
      </c>
      <c r="D16" s="118" t="s">
        <v>470</v>
      </c>
      <c r="E16" s="122">
        <v>1</v>
      </c>
      <c r="L16" s="54"/>
    </row>
    <row r="17" spans="2:12" ht="15.75">
      <c r="B17" s="8">
        <v>14</v>
      </c>
      <c r="C17" s="7" t="s">
        <v>1366</v>
      </c>
      <c r="D17" s="118" t="s">
        <v>471</v>
      </c>
      <c r="E17" s="122">
        <v>1</v>
      </c>
      <c r="L17" s="54"/>
    </row>
    <row r="18" spans="2:12" ht="15.75">
      <c r="B18" s="8">
        <v>15</v>
      </c>
      <c r="C18" s="7" t="s">
        <v>1367</v>
      </c>
      <c r="D18" s="118" t="s">
        <v>472</v>
      </c>
      <c r="E18" s="122">
        <v>1</v>
      </c>
      <c r="L18" s="54"/>
    </row>
    <row r="19" spans="2:12" ht="15.75">
      <c r="B19" s="8">
        <v>16</v>
      </c>
      <c r="C19" s="7" t="s">
        <v>1368</v>
      </c>
      <c r="D19" s="118" t="s">
        <v>473</v>
      </c>
      <c r="E19" s="122">
        <v>1</v>
      </c>
      <c r="L19" s="54"/>
    </row>
    <row r="20" spans="2:12" ht="15.75">
      <c r="B20" s="8">
        <v>17</v>
      </c>
      <c r="C20" s="7" t="s">
        <v>1369</v>
      </c>
      <c r="D20" s="118" t="s">
        <v>474</v>
      </c>
      <c r="E20" s="122">
        <v>0</v>
      </c>
      <c r="L20" s="54"/>
    </row>
    <row r="21" spans="2:12" ht="15.75">
      <c r="B21" s="8">
        <v>18</v>
      </c>
      <c r="C21" s="7" t="s">
        <v>1370</v>
      </c>
      <c r="D21" s="118" t="s">
        <v>475</v>
      </c>
      <c r="E21" s="122">
        <v>0</v>
      </c>
      <c r="L21" s="54"/>
    </row>
    <row r="22" spans="2:12" ht="15.75">
      <c r="B22" s="8">
        <v>19</v>
      </c>
      <c r="C22" s="7" t="s">
        <v>1371</v>
      </c>
      <c r="D22" s="118" t="s">
        <v>476</v>
      </c>
      <c r="E22" s="122">
        <v>1</v>
      </c>
      <c r="L22" s="54"/>
    </row>
    <row r="23" spans="2:12" ht="15.75">
      <c r="B23" s="8">
        <v>20</v>
      </c>
      <c r="C23" s="7" t="s">
        <v>1372</v>
      </c>
      <c r="D23" s="118" t="s">
        <v>477</v>
      </c>
      <c r="E23" s="122">
        <v>1</v>
      </c>
      <c r="L23" s="54"/>
    </row>
    <row r="24" spans="2:12" ht="15.75">
      <c r="B24" s="8">
        <v>21</v>
      </c>
      <c r="C24" s="7" t="s">
        <v>1373</v>
      </c>
      <c r="D24" s="118" t="s">
        <v>478</v>
      </c>
      <c r="E24" s="122">
        <v>1</v>
      </c>
      <c r="L24" s="54"/>
    </row>
    <row r="25" spans="2:12" ht="15.75">
      <c r="B25" s="8">
        <v>22</v>
      </c>
      <c r="C25" s="7" t="s">
        <v>1374</v>
      </c>
      <c r="D25" s="118" t="s">
        <v>479</v>
      </c>
      <c r="E25" s="122">
        <v>1</v>
      </c>
      <c r="L25" s="54"/>
    </row>
    <row r="26" spans="2:12" ht="15.75">
      <c r="B26" s="8">
        <v>23</v>
      </c>
      <c r="C26" s="7" t="s">
        <v>1375</v>
      </c>
      <c r="D26" s="118" t="s">
        <v>480</v>
      </c>
      <c r="E26" s="122">
        <v>1</v>
      </c>
      <c r="L26" s="54"/>
    </row>
    <row r="27" spans="2:12" ht="15.75">
      <c r="B27" s="8">
        <v>24</v>
      </c>
      <c r="C27" s="7" t="s">
        <v>1376</v>
      </c>
      <c r="D27" s="118" t="s">
        <v>481</v>
      </c>
      <c r="E27" s="122">
        <v>1</v>
      </c>
      <c r="L27" s="54"/>
    </row>
    <row r="28" spans="2:12" ht="15.75">
      <c r="B28" s="8">
        <v>25</v>
      </c>
      <c r="C28" s="7" t="s">
        <v>1377</v>
      </c>
      <c r="D28" s="118" t="s">
        <v>482</v>
      </c>
      <c r="E28" s="122">
        <v>1</v>
      </c>
      <c r="L28" s="54"/>
    </row>
    <row r="29" spans="2:12" ht="15.75">
      <c r="B29" s="8">
        <v>26</v>
      </c>
      <c r="C29" s="7" t="s">
        <v>1378</v>
      </c>
      <c r="D29" s="118" t="s">
        <v>483</v>
      </c>
      <c r="E29" s="122">
        <v>1</v>
      </c>
      <c r="L29" s="54"/>
    </row>
    <row r="30" spans="2:12" ht="15.75">
      <c r="B30" s="8">
        <v>27</v>
      </c>
      <c r="C30" s="7" t="s">
        <v>1379</v>
      </c>
      <c r="D30" s="118" t="s">
        <v>484</v>
      </c>
      <c r="E30" s="122">
        <v>1</v>
      </c>
      <c r="L30" s="54"/>
    </row>
    <row r="31" spans="2:12" ht="15.75">
      <c r="B31" s="8">
        <v>28</v>
      </c>
      <c r="C31" s="7" t="s">
        <v>1380</v>
      </c>
      <c r="D31" s="118" t="s">
        <v>485</v>
      </c>
      <c r="E31" s="122">
        <v>1</v>
      </c>
      <c r="L31" s="54"/>
    </row>
    <row r="32" spans="2:12" ht="15.75">
      <c r="B32" s="8">
        <v>29</v>
      </c>
      <c r="C32" s="7" t="s">
        <v>1381</v>
      </c>
      <c r="D32" s="118" t="s">
        <v>486</v>
      </c>
      <c r="E32" s="122">
        <v>1</v>
      </c>
      <c r="L32" s="54"/>
    </row>
    <row r="33" spans="2:12" ht="15.75">
      <c r="B33" s="8">
        <v>30</v>
      </c>
      <c r="C33" s="7" t="s">
        <v>1382</v>
      </c>
      <c r="D33" s="118" t="s">
        <v>487</v>
      </c>
      <c r="E33" s="122">
        <v>1</v>
      </c>
      <c r="L33" s="54"/>
    </row>
    <row r="34" spans="2:12" ht="15.75">
      <c r="B34" s="8">
        <v>31</v>
      </c>
      <c r="C34" s="7" t="s">
        <v>1383</v>
      </c>
      <c r="D34" s="118" t="s">
        <v>488</v>
      </c>
      <c r="E34" s="122">
        <v>1</v>
      </c>
      <c r="L34" s="54"/>
    </row>
    <row r="35" spans="2:12" ht="15.75">
      <c r="B35" s="8">
        <v>32</v>
      </c>
      <c r="C35" s="7" t="s">
        <v>1384</v>
      </c>
      <c r="D35" s="118" t="s">
        <v>489</v>
      </c>
      <c r="E35" s="122">
        <v>1</v>
      </c>
      <c r="L35" s="54"/>
    </row>
    <row r="36" spans="2:12" ht="15.75">
      <c r="B36" s="8">
        <v>33</v>
      </c>
      <c r="C36" s="7" t="s">
        <v>1385</v>
      </c>
      <c r="D36" s="118" t="s">
        <v>490</v>
      </c>
      <c r="E36" s="122">
        <v>1</v>
      </c>
      <c r="L36" s="54"/>
    </row>
    <row r="37" spans="2:12" ht="15.75">
      <c r="B37" s="8">
        <v>34</v>
      </c>
      <c r="C37" s="7" t="s">
        <v>1386</v>
      </c>
      <c r="D37" s="118" t="s">
        <v>491</v>
      </c>
      <c r="E37" s="122">
        <v>1</v>
      </c>
      <c r="L37" s="54"/>
    </row>
    <row r="38" spans="2:12" ht="15.75">
      <c r="B38" s="8">
        <v>35</v>
      </c>
      <c r="C38" s="7" t="s">
        <v>1387</v>
      </c>
      <c r="D38" s="118" t="s">
        <v>492</v>
      </c>
      <c r="E38" s="122">
        <v>1</v>
      </c>
      <c r="L38" s="54"/>
    </row>
    <row r="39" spans="2:12" ht="15.75">
      <c r="B39" s="8">
        <v>36</v>
      </c>
      <c r="C39" s="7" t="s">
        <v>1388</v>
      </c>
      <c r="D39" s="118" t="s">
        <v>493</v>
      </c>
      <c r="E39" s="122">
        <v>1</v>
      </c>
      <c r="L39" s="54"/>
    </row>
    <row r="40" spans="2:12" ht="15.75">
      <c r="B40" s="8">
        <v>37</v>
      </c>
      <c r="C40" s="7" t="s">
        <v>1389</v>
      </c>
      <c r="D40" s="118" t="s">
        <v>494</v>
      </c>
      <c r="E40" s="122">
        <v>1</v>
      </c>
      <c r="L40" s="54"/>
    </row>
    <row r="41" spans="2:12" ht="15.75">
      <c r="B41" s="8">
        <v>38</v>
      </c>
      <c r="C41" s="7" t="s">
        <v>1390</v>
      </c>
      <c r="D41" s="118" t="s">
        <v>495</v>
      </c>
      <c r="E41" s="122">
        <v>1</v>
      </c>
      <c r="L41" s="54"/>
    </row>
    <row r="42" spans="2:12" ht="15.75">
      <c r="B42" s="8">
        <v>39</v>
      </c>
      <c r="C42" s="7" t="s">
        <v>1391</v>
      </c>
      <c r="D42" s="118" t="s">
        <v>496</v>
      </c>
      <c r="E42" s="122">
        <v>0</v>
      </c>
      <c r="L42" s="54"/>
    </row>
    <row r="43" spans="2:12" ht="15.75">
      <c r="B43" s="8">
        <v>40</v>
      </c>
      <c r="C43" s="7" t="s">
        <v>1392</v>
      </c>
      <c r="D43" s="118" t="s">
        <v>497</v>
      </c>
      <c r="E43" s="122">
        <v>1</v>
      </c>
      <c r="L43" s="54"/>
    </row>
    <row r="44" spans="2:12" ht="15.75">
      <c r="B44" s="8">
        <v>41</v>
      </c>
      <c r="C44" s="7" t="s">
        <v>1393</v>
      </c>
      <c r="D44" s="118" t="s">
        <v>498</v>
      </c>
      <c r="E44" s="122">
        <v>1</v>
      </c>
      <c r="L44" s="54"/>
    </row>
    <row r="45" spans="2:12" ht="15.75">
      <c r="B45" s="8">
        <v>42</v>
      </c>
      <c r="C45" s="7" t="s">
        <v>1394</v>
      </c>
      <c r="D45" s="118" t="s">
        <v>499</v>
      </c>
      <c r="E45" s="122">
        <v>1</v>
      </c>
      <c r="L45" s="54"/>
    </row>
    <row r="46" spans="2:12" ht="15.75">
      <c r="B46" s="8">
        <v>43</v>
      </c>
      <c r="C46" s="7" t="s">
        <v>1395</v>
      </c>
      <c r="D46" s="118" t="s">
        <v>500</v>
      </c>
      <c r="E46" s="122">
        <v>0</v>
      </c>
      <c r="L46" s="54"/>
    </row>
    <row r="47" spans="2:12" ht="15.75">
      <c r="B47" s="8">
        <v>44</v>
      </c>
      <c r="C47" s="7" t="s">
        <v>1396</v>
      </c>
      <c r="D47" s="118" t="s">
        <v>501</v>
      </c>
      <c r="E47" s="122">
        <v>1</v>
      </c>
      <c r="L47" s="54"/>
    </row>
    <row r="48" spans="2:12" ht="15.75">
      <c r="B48" s="8">
        <v>45</v>
      </c>
      <c r="C48" s="7" t="s">
        <v>1397</v>
      </c>
      <c r="D48" s="118" t="s">
        <v>502</v>
      </c>
      <c r="E48" s="122">
        <v>1</v>
      </c>
      <c r="L48" s="54"/>
    </row>
    <row r="49" spans="2:12" ht="15.75">
      <c r="B49" s="8">
        <v>46</v>
      </c>
      <c r="C49" s="7" t="s">
        <v>1398</v>
      </c>
      <c r="D49" s="118" t="s">
        <v>503</v>
      </c>
      <c r="E49" s="122">
        <v>1</v>
      </c>
      <c r="L49" s="54"/>
    </row>
    <row r="50" spans="2:12" ht="15.75">
      <c r="B50" s="8">
        <v>47</v>
      </c>
      <c r="C50" s="7" t="s">
        <v>1399</v>
      </c>
      <c r="D50" s="118" t="s">
        <v>504</v>
      </c>
      <c r="E50" s="122">
        <v>1</v>
      </c>
      <c r="L50" s="54"/>
    </row>
    <row r="51" spans="2:12" ht="15.75">
      <c r="B51" s="8">
        <v>48</v>
      </c>
      <c r="C51" s="7" t="s">
        <v>1400</v>
      </c>
      <c r="D51" s="118" t="s">
        <v>505</v>
      </c>
      <c r="E51" s="122">
        <v>0</v>
      </c>
      <c r="L51" s="54"/>
    </row>
    <row r="52" spans="2:12" ht="15.75">
      <c r="B52" s="8">
        <v>49</v>
      </c>
      <c r="C52" s="7" t="s">
        <v>1401</v>
      </c>
      <c r="D52" s="118" t="s">
        <v>506</v>
      </c>
      <c r="E52" s="122">
        <v>1</v>
      </c>
      <c r="L52" s="54"/>
    </row>
    <row r="53" spans="2:12" ht="15.75">
      <c r="B53" s="8">
        <v>50</v>
      </c>
      <c r="C53" s="7" t="s">
        <v>1402</v>
      </c>
      <c r="D53" s="118" t="s">
        <v>507</v>
      </c>
      <c r="E53" s="122">
        <v>0</v>
      </c>
      <c r="L53" s="54"/>
    </row>
    <row r="54" spans="2:12" ht="15.75">
      <c r="B54" s="8">
        <v>51</v>
      </c>
      <c r="C54" s="7" t="s">
        <v>1403</v>
      </c>
      <c r="D54" s="118" t="s">
        <v>508</v>
      </c>
      <c r="E54" s="122">
        <v>1</v>
      </c>
      <c r="L54" s="54"/>
    </row>
    <row r="55" spans="2:12" ht="15.75">
      <c r="B55" s="8">
        <v>52</v>
      </c>
      <c r="C55" s="7" t="s">
        <v>1404</v>
      </c>
      <c r="D55" s="118" t="s">
        <v>509</v>
      </c>
      <c r="E55" s="122">
        <v>1</v>
      </c>
      <c r="L55" s="54"/>
    </row>
    <row r="56" spans="2:12" ht="15.75">
      <c r="B56" s="8">
        <v>53</v>
      </c>
      <c r="C56" s="7" t="s">
        <v>1405</v>
      </c>
      <c r="D56" s="118" t="s">
        <v>510</v>
      </c>
      <c r="E56" s="122">
        <v>1</v>
      </c>
      <c r="L56" s="54"/>
    </row>
    <row r="57" spans="2:12" ht="15.75">
      <c r="B57" s="8">
        <v>54</v>
      </c>
      <c r="C57" s="7" t="s">
        <v>1406</v>
      </c>
      <c r="D57" s="118" t="s">
        <v>511</v>
      </c>
      <c r="E57" s="122">
        <v>1</v>
      </c>
      <c r="L57" s="54"/>
    </row>
    <row r="58" spans="2:12" ht="15.75">
      <c r="B58" s="8">
        <v>55</v>
      </c>
      <c r="C58" s="7" t="s">
        <v>1407</v>
      </c>
      <c r="D58" s="118" t="s">
        <v>512</v>
      </c>
      <c r="E58" s="122">
        <v>1</v>
      </c>
      <c r="L58" s="54"/>
    </row>
    <row r="59" spans="2:12" ht="15.75">
      <c r="B59" s="8">
        <v>56</v>
      </c>
      <c r="C59" s="7" t="s">
        <v>1408</v>
      </c>
      <c r="D59" s="118" t="s">
        <v>513</v>
      </c>
      <c r="E59" s="122">
        <v>0</v>
      </c>
      <c r="L59" s="54"/>
    </row>
    <row r="60" spans="2:12" ht="15.75">
      <c r="B60" s="8">
        <v>57</v>
      </c>
      <c r="C60" s="7" t="s">
        <v>1409</v>
      </c>
      <c r="D60" s="118" t="s">
        <v>514</v>
      </c>
      <c r="E60" s="122">
        <v>1</v>
      </c>
      <c r="L60" s="54"/>
    </row>
    <row r="61" spans="2:12" ht="15.75">
      <c r="B61" s="8">
        <v>58</v>
      </c>
      <c r="C61" s="7" t="s">
        <v>1410</v>
      </c>
      <c r="D61" s="118" t="s">
        <v>515</v>
      </c>
      <c r="E61" s="122">
        <v>1</v>
      </c>
      <c r="L61" s="54"/>
    </row>
    <row r="62" spans="2:12" ht="15.75">
      <c r="B62" s="8">
        <v>59</v>
      </c>
      <c r="C62" s="7" t="s">
        <v>1411</v>
      </c>
      <c r="D62" s="118" t="s">
        <v>516</v>
      </c>
      <c r="E62" s="122">
        <v>1</v>
      </c>
      <c r="L62" s="54"/>
    </row>
    <row r="63" spans="2:12" ht="15.75">
      <c r="B63" s="8">
        <v>60</v>
      </c>
      <c r="C63" s="7" t="s">
        <v>1412</v>
      </c>
      <c r="D63" s="118" t="s">
        <v>517</v>
      </c>
      <c r="E63" s="122">
        <v>1</v>
      </c>
      <c r="L63" s="54"/>
    </row>
    <row r="64" spans="2:12" ht="15.75">
      <c r="B64" s="8">
        <v>61</v>
      </c>
      <c r="C64" s="7" t="s">
        <v>1413</v>
      </c>
      <c r="D64" s="118" t="s">
        <v>518</v>
      </c>
      <c r="E64" s="122">
        <v>1</v>
      </c>
      <c r="L64" s="54"/>
    </row>
    <row r="65" spans="2:12" ht="15.75">
      <c r="B65" s="8">
        <v>62</v>
      </c>
      <c r="C65" s="7" t="s">
        <v>1414</v>
      </c>
      <c r="D65" s="118" t="s">
        <v>519</v>
      </c>
      <c r="E65" s="122">
        <v>1</v>
      </c>
      <c r="L65" s="54"/>
    </row>
    <row r="66" spans="2:12" ht="15.75">
      <c r="B66" s="8">
        <v>63</v>
      </c>
      <c r="C66" s="7" t="s">
        <v>1415</v>
      </c>
      <c r="D66" s="118" t="s">
        <v>520</v>
      </c>
      <c r="E66" s="122">
        <v>1</v>
      </c>
      <c r="L66" s="54"/>
    </row>
    <row r="67" spans="2:12" ht="15.75">
      <c r="B67" s="8">
        <v>64</v>
      </c>
      <c r="C67" s="7" t="s">
        <v>1416</v>
      </c>
      <c r="D67" s="118" t="s">
        <v>521</v>
      </c>
      <c r="E67" s="122">
        <v>1</v>
      </c>
      <c r="L67" s="54"/>
    </row>
    <row r="68" spans="2:12" ht="15.75">
      <c r="B68" s="8">
        <v>65</v>
      </c>
      <c r="C68" s="7" t="s">
        <v>1417</v>
      </c>
      <c r="D68" s="118" t="s">
        <v>522</v>
      </c>
      <c r="E68" s="122">
        <v>0</v>
      </c>
      <c r="L68" s="54"/>
    </row>
    <row r="69" spans="2:12" ht="15.75">
      <c r="B69" s="8">
        <v>66</v>
      </c>
      <c r="C69" s="7" t="s">
        <v>1418</v>
      </c>
      <c r="D69" s="118" t="s">
        <v>523</v>
      </c>
      <c r="E69" s="122">
        <v>0</v>
      </c>
      <c r="L69" s="54"/>
    </row>
    <row r="70" spans="2:12" ht="15.75">
      <c r="B70" s="8">
        <v>67</v>
      </c>
      <c r="C70" s="7" t="s">
        <v>1419</v>
      </c>
      <c r="D70" s="118" t="s">
        <v>524</v>
      </c>
      <c r="E70" s="122">
        <v>1</v>
      </c>
      <c r="L70" s="54"/>
    </row>
    <row r="71" spans="2:12" ht="15.75">
      <c r="B71" s="8">
        <v>68</v>
      </c>
      <c r="C71" s="7" t="s">
        <v>1420</v>
      </c>
      <c r="D71" s="118" t="s">
        <v>525</v>
      </c>
      <c r="E71" s="122">
        <v>0</v>
      </c>
      <c r="L71" s="54"/>
    </row>
    <row r="72" spans="2:12" ht="15.75">
      <c r="B72" s="8">
        <v>69</v>
      </c>
      <c r="C72" s="7" t="s">
        <v>1421</v>
      </c>
      <c r="D72" s="118" t="s">
        <v>526</v>
      </c>
      <c r="E72" s="122">
        <v>1</v>
      </c>
      <c r="L72" s="54"/>
    </row>
    <row r="73" spans="2:12" ht="15.75">
      <c r="B73" s="8">
        <v>70</v>
      </c>
      <c r="C73" s="7" t="s">
        <v>1422</v>
      </c>
      <c r="D73" s="118" t="s">
        <v>527</v>
      </c>
      <c r="E73" s="122">
        <v>1</v>
      </c>
      <c r="L73" s="54"/>
    </row>
    <row r="74" spans="2:12" ht="15.75">
      <c r="B74" s="8">
        <v>71</v>
      </c>
      <c r="C74" s="7" t="s">
        <v>1423</v>
      </c>
      <c r="D74" s="118" t="s">
        <v>528</v>
      </c>
      <c r="E74" s="122">
        <v>1</v>
      </c>
      <c r="L74" s="54"/>
    </row>
    <row r="75" spans="2:12" ht="15.75">
      <c r="B75" s="8">
        <v>72</v>
      </c>
      <c r="C75" s="7" t="s">
        <v>1424</v>
      </c>
      <c r="D75" s="118" t="s">
        <v>529</v>
      </c>
      <c r="E75" s="122">
        <v>1</v>
      </c>
      <c r="L75" s="54"/>
    </row>
    <row r="76" spans="2:12" ht="15.75">
      <c r="B76" s="8">
        <v>73</v>
      </c>
      <c r="C76" s="7" t="s">
        <v>1425</v>
      </c>
      <c r="D76" s="118" t="s">
        <v>530</v>
      </c>
      <c r="E76" s="122">
        <v>1</v>
      </c>
      <c r="L76" s="54"/>
    </row>
    <row r="77" spans="2:12" ht="15.75">
      <c r="B77" s="8">
        <v>74</v>
      </c>
      <c r="C77" s="7" t="s">
        <v>1426</v>
      </c>
      <c r="D77" s="118" t="s">
        <v>531</v>
      </c>
      <c r="E77" s="122">
        <v>1</v>
      </c>
      <c r="L77" s="54"/>
    </row>
    <row r="78" spans="2:12" ht="15.75">
      <c r="B78" s="8">
        <v>75</v>
      </c>
      <c r="C78" s="7" t="s">
        <v>1427</v>
      </c>
      <c r="D78" s="118" t="s">
        <v>532</v>
      </c>
      <c r="E78" s="122">
        <v>1</v>
      </c>
      <c r="L78" s="54"/>
    </row>
    <row r="79" spans="2:12" ht="15.75">
      <c r="B79" s="8">
        <v>76</v>
      </c>
      <c r="C79" s="7" t="s">
        <v>1428</v>
      </c>
      <c r="D79" s="118" t="s">
        <v>533</v>
      </c>
      <c r="E79" s="122">
        <v>1</v>
      </c>
      <c r="L79" s="54"/>
    </row>
    <row r="80" spans="2:12" ht="15.75">
      <c r="B80" s="8">
        <v>77</v>
      </c>
      <c r="C80" s="7" t="s">
        <v>1555</v>
      </c>
      <c r="D80" s="118" t="s">
        <v>540</v>
      </c>
      <c r="E80" s="122">
        <v>1</v>
      </c>
      <c r="L80" s="54"/>
    </row>
    <row r="81" spans="2:12" ht="15.75">
      <c r="B81" s="8">
        <v>78</v>
      </c>
      <c r="C81" s="7" t="s">
        <v>1429</v>
      </c>
      <c r="D81" s="118" t="s">
        <v>534</v>
      </c>
      <c r="E81" s="122">
        <v>1</v>
      </c>
      <c r="L81" s="54"/>
    </row>
    <row r="82" spans="2:12" ht="15.75">
      <c r="B82" s="8">
        <v>79</v>
      </c>
      <c r="C82" s="7" t="s">
        <v>1430</v>
      </c>
      <c r="D82" s="118" t="s">
        <v>535</v>
      </c>
      <c r="E82" s="122">
        <v>1</v>
      </c>
      <c r="L82" s="54"/>
    </row>
    <row r="83" spans="2:12" ht="15.75">
      <c r="B83" s="8">
        <v>80</v>
      </c>
      <c r="C83" s="7" t="s">
        <v>1431</v>
      </c>
      <c r="D83" s="118" t="s">
        <v>536</v>
      </c>
      <c r="E83" s="122">
        <v>1</v>
      </c>
      <c r="L83" s="54"/>
    </row>
    <row r="84" spans="2:12" ht="15.75">
      <c r="B84" s="8">
        <v>81</v>
      </c>
      <c r="C84" s="7" t="s">
        <v>1432</v>
      </c>
      <c r="D84" s="118" t="s">
        <v>537</v>
      </c>
      <c r="E84" s="122">
        <v>1</v>
      </c>
      <c r="L84" s="54"/>
    </row>
    <row r="85" spans="2:12" ht="15.75">
      <c r="B85" s="8">
        <v>82</v>
      </c>
      <c r="C85" s="7" t="s">
        <v>1433</v>
      </c>
      <c r="D85" s="118" t="s">
        <v>538</v>
      </c>
      <c r="E85" s="122">
        <v>1</v>
      </c>
      <c r="L85" s="54"/>
    </row>
    <row r="86" spans="2:12" ht="15.75">
      <c r="B86" s="8">
        <v>83</v>
      </c>
      <c r="C86" s="7" t="s">
        <v>1434</v>
      </c>
      <c r="D86" s="118" t="s">
        <v>539</v>
      </c>
      <c r="E86" s="122">
        <v>1</v>
      </c>
      <c r="L86" s="54"/>
    </row>
    <row r="87" spans="2:12" ht="15.75">
      <c r="B87" s="8">
        <v>84</v>
      </c>
      <c r="C87" s="7" t="s">
        <v>1435</v>
      </c>
      <c r="D87" s="118" t="s">
        <v>541</v>
      </c>
      <c r="E87" s="122">
        <v>1</v>
      </c>
      <c r="L87" s="54"/>
    </row>
    <row r="88" spans="2:12" ht="15.75">
      <c r="B88" s="8">
        <v>85</v>
      </c>
      <c r="C88" s="7" t="s">
        <v>1436</v>
      </c>
      <c r="D88" s="118" t="s">
        <v>542</v>
      </c>
      <c r="E88" s="122">
        <v>1</v>
      </c>
      <c r="L88" s="54"/>
    </row>
    <row r="89" spans="2:12" ht="15.75">
      <c r="B89" s="8">
        <v>86</v>
      </c>
      <c r="C89" s="7" t="s">
        <v>1437</v>
      </c>
      <c r="D89" s="118" t="s">
        <v>543</v>
      </c>
      <c r="E89" s="122">
        <v>1</v>
      </c>
      <c r="L89" s="54"/>
    </row>
    <row r="90" spans="2:12" ht="15.75">
      <c r="B90" s="8">
        <v>87</v>
      </c>
      <c r="C90" s="7" t="s">
        <v>1438</v>
      </c>
      <c r="D90" s="118" t="s">
        <v>544</v>
      </c>
      <c r="E90" s="122">
        <v>1</v>
      </c>
      <c r="L90" s="54"/>
    </row>
    <row r="91" spans="2:12" ht="15.75">
      <c r="B91" s="8">
        <v>88</v>
      </c>
      <c r="C91" s="7" t="s">
        <v>1439</v>
      </c>
      <c r="D91" s="118" t="s">
        <v>545</v>
      </c>
      <c r="E91" s="122">
        <v>1</v>
      </c>
      <c r="L91" s="54"/>
    </row>
    <row r="92" spans="2:12" ht="15.75">
      <c r="B92" s="8">
        <v>89</v>
      </c>
      <c r="C92" s="7" t="s">
        <v>1440</v>
      </c>
      <c r="D92" s="118" t="s">
        <v>546</v>
      </c>
      <c r="E92" s="122">
        <v>0</v>
      </c>
      <c r="L92" s="54"/>
    </row>
    <row r="93" spans="2:12" ht="15.75">
      <c r="B93" s="8">
        <v>90</v>
      </c>
      <c r="C93" s="7" t="s">
        <v>1441</v>
      </c>
      <c r="D93" s="118" t="s">
        <v>547</v>
      </c>
      <c r="E93" s="122">
        <v>1</v>
      </c>
      <c r="L93" s="54"/>
    </row>
    <row r="94" spans="2:12" ht="15.75">
      <c r="B94" s="8">
        <v>91</v>
      </c>
      <c r="C94" s="7" t="s">
        <v>1442</v>
      </c>
      <c r="D94" s="118" t="s">
        <v>548</v>
      </c>
      <c r="E94" s="122">
        <v>0</v>
      </c>
      <c r="L94" s="54"/>
    </row>
    <row r="95" spans="2:12" ht="15.75">
      <c r="B95" s="8">
        <v>92</v>
      </c>
      <c r="C95" s="7" t="s">
        <v>1443</v>
      </c>
      <c r="D95" s="118" t="s">
        <v>549</v>
      </c>
      <c r="E95" s="122">
        <v>1</v>
      </c>
      <c r="L95" s="54"/>
    </row>
    <row r="96" spans="2:12" ht="15.75">
      <c r="B96" s="8">
        <v>93</v>
      </c>
      <c r="C96" s="7" t="s">
        <v>1444</v>
      </c>
      <c r="D96" s="118" t="s">
        <v>550</v>
      </c>
      <c r="E96" s="122">
        <v>1</v>
      </c>
      <c r="L96" s="54"/>
    </row>
    <row r="97" spans="2:12" ht="15.75">
      <c r="B97" s="8">
        <v>94</v>
      </c>
      <c r="C97" s="7" t="s">
        <v>1445</v>
      </c>
      <c r="D97" s="118" t="s">
        <v>551</v>
      </c>
      <c r="E97" s="122">
        <v>1</v>
      </c>
      <c r="L97" s="54"/>
    </row>
    <row r="98" spans="2:12" ht="15.75">
      <c r="B98" s="8">
        <v>95</v>
      </c>
      <c r="C98" s="7" t="s">
        <v>1446</v>
      </c>
      <c r="D98" s="118" t="s">
        <v>552</v>
      </c>
      <c r="E98" s="122">
        <v>1</v>
      </c>
      <c r="L98" s="54"/>
    </row>
    <row r="99" spans="2:12" ht="15.75">
      <c r="B99" s="8">
        <v>96</v>
      </c>
      <c r="C99" s="7" t="s">
        <v>1447</v>
      </c>
      <c r="D99" s="118" t="s">
        <v>553</v>
      </c>
      <c r="E99" s="122">
        <v>1</v>
      </c>
      <c r="L99" s="54"/>
    </row>
    <row r="100" spans="2:12" ht="15.75">
      <c r="B100" s="8">
        <v>97</v>
      </c>
      <c r="C100" s="7" t="s">
        <v>1448</v>
      </c>
      <c r="D100" s="118" t="s">
        <v>554</v>
      </c>
      <c r="E100" s="122">
        <v>0</v>
      </c>
      <c r="L100" s="54"/>
    </row>
    <row r="101" spans="2:12" ht="15.75">
      <c r="B101" s="8">
        <v>98</v>
      </c>
      <c r="C101" s="7" t="s">
        <v>1449</v>
      </c>
      <c r="D101" s="118" t="s">
        <v>555</v>
      </c>
      <c r="E101" s="122">
        <v>1</v>
      </c>
      <c r="L101" s="54"/>
    </row>
    <row r="102" spans="2:12" ht="15.75">
      <c r="B102" s="8">
        <v>99</v>
      </c>
      <c r="C102" s="7" t="s">
        <v>1450</v>
      </c>
      <c r="D102" s="118" t="s">
        <v>556</v>
      </c>
      <c r="E102" s="122">
        <v>1</v>
      </c>
      <c r="L102" s="54"/>
    </row>
    <row r="103" spans="2:12" ht="15.75">
      <c r="B103" s="8">
        <v>100</v>
      </c>
      <c r="C103" s="7" t="s">
        <v>1451</v>
      </c>
      <c r="D103" s="118" t="s">
        <v>557</v>
      </c>
      <c r="E103" s="122">
        <v>0</v>
      </c>
      <c r="L103" s="54"/>
    </row>
    <row r="104" spans="2:12" ht="15.75">
      <c r="B104" s="8">
        <v>101</v>
      </c>
      <c r="C104" s="7" t="s">
        <v>1452</v>
      </c>
      <c r="D104" s="118" t="s">
        <v>558</v>
      </c>
      <c r="E104" s="122">
        <v>1</v>
      </c>
      <c r="L104" s="54"/>
    </row>
    <row r="105" spans="2:12" ht="15.75">
      <c r="B105" s="8">
        <v>102</v>
      </c>
      <c r="C105" s="7" t="s">
        <v>1453</v>
      </c>
      <c r="D105" s="118" t="s">
        <v>559</v>
      </c>
      <c r="E105" s="122">
        <v>1</v>
      </c>
      <c r="L105" s="54"/>
    </row>
    <row r="106" spans="2:12" ht="15.75">
      <c r="B106" s="8">
        <v>103</v>
      </c>
      <c r="C106" s="7" t="s">
        <v>1454</v>
      </c>
      <c r="D106" s="118" t="s">
        <v>560</v>
      </c>
      <c r="E106" s="122">
        <v>1</v>
      </c>
      <c r="L106" s="54"/>
    </row>
    <row r="107" spans="2:12" ht="15.75">
      <c r="B107" s="8">
        <v>104</v>
      </c>
      <c r="C107" s="7" t="s">
        <v>1455</v>
      </c>
      <c r="D107" s="118" t="s">
        <v>561</v>
      </c>
      <c r="E107" s="122">
        <v>1</v>
      </c>
      <c r="L107" s="54"/>
    </row>
    <row r="108" spans="2:12" ht="15.75">
      <c r="B108" s="8">
        <v>105</v>
      </c>
      <c r="C108" s="7" t="s">
        <v>1456</v>
      </c>
      <c r="D108" s="118" t="s">
        <v>562</v>
      </c>
      <c r="E108" s="122">
        <v>1</v>
      </c>
      <c r="L108" s="54"/>
    </row>
    <row r="109" spans="2:12" ht="15.75">
      <c r="B109" s="8">
        <v>106</v>
      </c>
      <c r="C109" s="7" t="s">
        <v>1457</v>
      </c>
      <c r="D109" s="118" t="s">
        <v>563</v>
      </c>
      <c r="E109" s="122">
        <v>1</v>
      </c>
      <c r="L109" s="54"/>
    </row>
    <row r="110" spans="2:12" ht="15.75">
      <c r="B110" s="8">
        <v>107</v>
      </c>
      <c r="C110" s="7" t="s">
        <v>1458</v>
      </c>
      <c r="D110" s="118" t="s">
        <v>564</v>
      </c>
      <c r="E110" s="122">
        <v>0</v>
      </c>
      <c r="L110" s="54"/>
    </row>
    <row r="111" spans="2:12" ht="15.75">
      <c r="B111" s="8">
        <v>108</v>
      </c>
      <c r="C111" s="7" t="s">
        <v>1459</v>
      </c>
      <c r="D111" s="118" t="s">
        <v>565</v>
      </c>
      <c r="E111" s="122">
        <v>1</v>
      </c>
      <c r="L111" s="54"/>
    </row>
    <row r="112" spans="2:12" ht="15.75">
      <c r="B112" s="8">
        <v>109</v>
      </c>
      <c r="C112" s="7" t="s">
        <v>1460</v>
      </c>
      <c r="D112" s="118" t="s">
        <v>566</v>
      </c>
      <c r="E112" s="122">
        <v>1</v>
      </c>
      <c r="L112" s="54"/>
    </row>
    <row r="113" spans="2:12" ht="15.75">
      <c r="B113" s="8">
        <v>110</v>
      </c>
      <c r="C113" s="7" t="s">
        <v>1461</v>
      </c>
      <c r="D113" s="118" t="s">
        <v>567</v>
      </c>
      <c r="E113" s="122">
        <v>1</v>
      </c>
      <c r="L113" s="54"/>
    </row>
    <row r="114" spans="2:12" ht="15.75">
      <c r="B114" s="8">
        <v>111</v>
      </c>
      <c r="C114" s="7" t="s">
        <v>1462</v>
      </c>
      <c r="D114" s="118" t="s">
        <v>568</v>
      </c>
      <c r="E114" s="122">
        <v>0</v>
      </c>
      <c r="L114" s="54"/>
    </row>
    <row r="115" spans="2:12" ht="15.75">
      <c r="B115" s="8">
        <v>112</v>
      </c>
      <c r="C115" s="7" t="s">
        <v>1463</v>
      </c>
      <c r="D115" s="118" t="s">
        <v>569</v>
      </c>
      <c r="E115" s="122">
        <v>1</v>
      </c>
      <c r="L115" s="54"/>
    </row>
    <row r="116" spans="2:12" ht="15.75">
      <c r="B116" s="8">
        <v>113</v>
      </c>
      <c r="C116" s="7" t="s">
        <v>1464</v>
      </c>
      <c r="D116" s="118" t="s">
        <v>570</v>
      </c>
      <c r="E116" s="122">
        <v>1</v>
      </c>
      <c r="L116" s="54"/>
    </row>
    <row r="117" spans="2:12" ht="15.75">
      <c r="B117" s="8">
        <v>114</v>
      </c>
      <c r="C117" s="7" t="s">
        <v>1465</v>
      </c>
      <c r="D117" s="118" t="s">
        <v>571</v>
      </c>
      <c r="E117" s="122">
        <v>1</v>
      </c>
      <c r="L117" s="54"/>
    </row>
    <row r="118" spans="2:12" ht="15.75">
      <c r="B118" s="8">
        <v>115</v>
      </c>
      <c r="C118" s="7" t="s">
        <v>1466</v>
      </c>
      <c r="D118" s="118" t="s">
        <v>572</v>
      </c>
      <c r="E118" s="122">
        <v>1</v>
      </c>
      <c r="L118" s="54"/>
    </row>
    <row r="119" spans="2:12" ht="15.75">
      <c r="B119" s="8">
        <v>116</v>
      </c>
      <c r="C119" s="7" t="s">
        <v>1467</v>
      </c>
      <c r="D119" s="118" t="s">
        <v>573</v>
      </c>
      <c r="E119" s="122">
        <v>1</v>
      </c>
      <c r="L119" s="54"/>
    </row>
    <row r="120" spans="2:12" ht="15.75">
      <c r="B120" s="8">
        <v>117</v>
      </c>
      <c r="C120" s="7" t="s">
        <v>1468</v>
      </c>
      <c r="D120" s="118" t="s">
        <v>574</v>
      </c>
      <c r="E120" s="122">
        <v>1</v>
      </c>
      <c r="L120" s="54"/>
    </row>
    <row r="121" spans="2:12" ht="15.75">
      <c r="B121" s="8">
        <v>118</v>
      </c>
      <c r="C121" s="7" t="s">
        <v>1469</v>
      </c>
      <c r="D121" s="118" t="s">
        <v>575</v>
      </c>
      <c r="E121" s="122">
        <v>1</v>
      </c>
      <c r="L121" s="54"/>
    </row>
    <row r="122" spans="2:12" ht="15.75">
      <c r="B122" s="8">
        <v>119</v>
      </c>
      <c r="C122" s="7" t="s">
        <v>1470</v>
      </c>
      <c r="D122" s="118" t="s">
        <v>576</v>
      </c>
      <c r="E122" s="122">
        <v>1</v>
      </c>
      <c r="L122" s="54"/>
    </row>
    <row r="123" spans="2:12" ht="15.75">
      <c r="B123" s="8">
        <v>120</v>
      </c>
      <c r="C123" s="7" t="s">
        <v>1471</v>
      </c>
      <c r="D123" s="118" t="s">
        <v>577</v>
      </c>
      <c r="E123" s="122">
        <v>1</v>
      </c>
      <c r="L123" s="54"/>
    </row>
    <row r="124" spans="2:12" ht="15.75">
      <c r="B124" s="8">
        <v>121</v>
      </c>
      <c r="C124" s="7" t="s">
        <v>1472</v>
      </c>
      <c r="D124" s="118" t="s">
        <v>578</v>
      </c>
      <c r="E124" s="122">
        <v>1</v>
      </c>
      <c r="L124" s="54"/>
    </row>
    <row r="125" spans="2:12" ht="15.75">
      <c r="B125" s="8">
        <v>122</v>
      </c>
      <c r="C125" s="7" t="s">
        <v>1473</v>
      </c>
      <c r="D125" s="118" t="s">
        <v>579</v>
      </c>
      <c r="E125" s="122">
        <v>0</v>
      </c>
      <c r="L125" s="54"/>
    </row>
    <row r="126" spans="2:12" ht="15.75">
      <c r="B126" s="8">
        <v>123</v>
      </c>
      <c r="C126" s="7" t="s">
        <v>1474</v>
      </c>
      <c r="D126" s="118" t="s">
        <v>580</v>
      </c>
      <c r="E126" s="122">
        <v>1</v>
      </c>
      <c r="L126" s="54"/>
    </row>
    <row r="127" spans="2:12" ht="15.75">
      <c r="B127" s="8">
        <v>124</v>
      </c>
      <c r="C127" s="7" t="s">
        <v>1475</v>
      </c>
      <c r="D127" s="118" t="s">
        <v>581</v>
      </c>
      <c r="E127" s="122">
        <v>1</v>
      </c>
      <c r="L127" s="54"/>
    </row>
    <row r="128" spans="2:12" ht="15.75">
      <c r="B128" s="8">
        <v>125</v>
      </c>
      <c r="C128" s="7" t="s">
        <v>1476</v>
      </c>
      <c r="D128" s="118" t="s">
        <v>582</v>
      </c>
      <c r="E128" s="122">
        <v>1</v>
      </c>
      <c r="L128" s="54"/>
    </row>
    <row r="129" spans="2:12" ht="15.75">
      <c r="B129" s="8">
        <v>126</v>
      </c>
      <c r="C129" s="7" t="s">
        <v>1477</v>
      </c>
      <c r="D129" s="118" t="s">
        <v>583</v>
      </c>
      <c r="E129" s="122">
        <v>0</v>
      </c>
      <c r="L129" s="54"/>
    </row>
    <row r="130" spans="2:12" ht="15.75">
      <c r="B130" s="8">
        <v>127</v>
      </c>
      <c r="C130" s="7" t="s">
        <v>1478</v>
      </c>
      <c r="D130" s="118" t="s">
        <v>584</v>
      </c>
      <c r="E130" s="122">
        <v>1</v>
      </c>
      <c r="L130" s="54"/>
    </row>
    <row r="131" spans="2:12" ht="15.75">
      <c r="B131" s="8">
        <v>128</v>
      </c>
      <c r="C131" s="7" t="s">
        <v>1479</v>
      </c>
      <c r="D131" s="118" t="s">
        <v>585</v>
      </c>
      <c r="E131" s="122">
        <v>0</v>
      </c>
      <c r="L131" s="54"/>
    </row>
    <row r="132" spans="2:12" ht="15.75">
      <c r="B132" s="8">
        <v>129</v>
      </c>
      <c r="C132" s="7" t="s">
        <v>1480</v>
      </c>
      <c r="D132" s="118" t="s">
        <v>586</v>
      </c>
      <c r="E132" s="122">
        <v>1</v>
      </c>
      <c r="L132" s="54"/>
    </row>
    <row r="133" spans="2:12" ht="15.75">
      <c r="B133" s="8">
        <v>130</v>
      </c>
      <c r="C133" s="7" t="s">
        <v>1481</v>
      </c>
      <c r="D133" s="118" t="s">
        <v>587</v>
      </c>
      <c r="E133" s="122">
        <v>0</v>
      </c>
      <c r="L133" s="54"/>
    </row>
    <row r="134" spans="2:12" ht="15.75">
      <c r="B134" s="8">
        <v>131</v>
      </c>
      <c r="C134" s="7" t="s">
        <v>1482</v>
      </c>
      <c r="D134" s="118" t="s">
        <v>588</v>
      </c>
      <c r="E134" s="122">
        <v>1</v>
      </c>
      <c r="L134" s="54"/>
    </row>
    <row r="135" spans="2:12" ht="15.75">
      <c r="B135" s="8">
        <v>132</v>
      </c>
      <c r="C135" s="7" t="s">
        <v>1483</v>
      </c>
      <c r="D135" s="118" t="s">
        <v>589</v>
      </c>
      <c r="E135" s="122">
        <v>1</v>
      </c>
      <c r="L135" s="54"/>
    </row>
    <row r="136" spans="2:12" ht="15.75">
      <c r="B136" s="8">
        <v>133</v>
      </c>
      <c r="C136" s="7" t="s">
        <v>1484</v>
      </c>
      <c r="D136" s="118" t="s">
        <v>590</v>
      </c>
      <c r="E136" s="122">
        <v>1</v>
      </c>
      <c r="L136" s="54"/>
    </row>
    <row r="137" spans="2:12" ht="15.75">
      <c r="B137" s="8">
        <v>134</v>
      </c>
      <c r="C137" s="7" t="s">
        <v>1485</v>
      </c>
      <c r="D137" s="118" t="s">
        <v>591</v>
      </c>
      <c r="E137" s="122">
        <v>1</v>
      </c>
      <c r="L137" s="54"/>
    </row>
    <row r="138" spans="2:12" ht="15.75">
      <c r="B138" s="8">
        <v>135</v>
      </c>
      <c r="C138" s="7" t="s">
        <v>1486</v>
      </c>
      <c r="D138" s="118" t="s">
        <v>592</v>
      </c>
      <c r="E138" s="122">
        <v>1</v>
      </c>
      <c r="L138" s="54"/>
    </row>
    <row r="139" spans="2:12" ht="15.75">
      <c r="B139" s="8">
        <v>136</v>
      </c>
      <c r="C139" s="7" t="s">
        <v>1487</v>
      </c>
      <c r="D139" s="118" t="s">
        <v>593</v>
      </c>
      <c r="E139" s="122">
        <v>0</v>
      </c>
      <c r="L139" s="54"/>
    </row>
    <row r="140" spans="2:12" ht="15.75">
      <c r="B140" s="8">
        <v>137</v>
      </c>
      <c r="C140" s="7" t="s">
        <v>1488</v>
      </c>
      <c r="D140" s="118" t="s">
        <v>594</v>
      </c>
      <c r="E140" s="122">
        <v>0</v>
      </c>
      <c r="L140" s="54"/>
    </row>
    <row r="141" spans="2:12" ht="15.75">
      <c r="B141" s="8">
        <v>138</v>
      </c>
      <c r="C141" s="7" t="s">
        <v>1489</v>
      </c>
      <c r="D141" s="118" t="s">
        <v>595</v>
      </c>
      <c r="E141" s="122">
        <v>1</v>
      </c>
      <c r="L141" s="54"/>
    </row>
    <row r="142" spans="2:12" ht="15.75">
      <c r="B142" s="8">
        <v>139</v>
      </c>
      <c r="C142" s="7" t="s">
        <v>1490</v>
      </c>
      <c r="D142" s="118" t="s">
        <v>596</v>
      </c>
      <c r="E142" s="122">
        <v>1</v>
      </c>
      <c r="L142" s="54"/>
    </row>
    <row r="143" spans="2:12" ht="15.75">
      <c r="B143" s="8">
        <v>140</v>
      </c>
      <c r="C143" s="7" t="s">
        <v>1491</v>
      </c>
      <c r="D143" s="118" t="s">
        <v>597</v>
      </c>
      <c r="E143" s="122">
        <v>1</v>
      </c>
      <c r="L143" s="54"/>
    </row>
    <row r="144" spans="2:12" ht="15.75">
      <c r="B144" s="8">
        <v>141</v>
      </c>
      <c r="C144" s="7" t="s">
        <v>1492</v>
      </c>
      <c r="D144" s="118" t="s">
        <v>598</v>
      </c>
      <c r="E144" s="122">
        <v>0</v>
      </c>
      <c r="L144" s="54"/>
    </row>
    <row r="145" spans="2:12" ht="15.75">
      <c r="B145" s="8">
        <v>142</v>
      </c>
      <c r="C145" s="7" t="s">
        <v>1493</v>
      </c>
      <c r="D145" s="118" t="s">
        <v>599</v>
      </c>
      <c r="E145" s="122">
        <v>1</v>
      </c>
      <c r="L145" s="54"/>
    </row>
    <row r="146" spans="2:12" ht="15.75">
      <c r="B146" s="8">
        <v>143</v>
      </c>
      <c r="C146" s="7" t="s">
        <v>1494</v>
      </c>
      <c r="D146" s="118" t="s">
        <v>600</v>
      </c>
      <c r="E146" s="122">
        <v>1</v>
      </c>
      <c r="L146" s="54"/>
    </row>
    <row r="147" spans="2:12" ht="15.75">
      <c r="B147" s="8">
        <v>144</v>
      </c>
      <c r="C147" s="7" t="s">
        <v>1495</v>
      </c>
      <c r="D147" s="118" t="s">
        <v>601</v>
      </c>
      <c r="E147" s="122">
        <v>0</v>
      </c>
      <c r="L147" s="54"/>
    </row>
    <row r="148" spans="2:12" ht="15.75">
      <c r="B148" s="8">
        <v>145</v>
      </c>
      <c r="C148" s="7" t="s">
        <v>1496</v>
      </c>
      <c r="D148" s="118" t="s">
        <v>602</v>
      </c>
      <c r="E148" s="122">
        <v>1</v>
      </c>
      <c r="L148" s="54"/>
    </row>
    <row r="149" spans="2:12" ht="15.75">
      <c r="B149" s="8">
        <v>146</v>
      </c>
      <c r="C149" s="7" t="s">
        <v>1497</v>
      </c>
      <c r="D149" s="118" t="s">
        <v>603</v>
      </c>
      <c r="E149" s="122">
        <v>1</v>
      </c>
      <c r="L149" s="54"/>
    </row>
    <row r="150" spans="2:12" ht="15.75">
      <c r="B150" s="8">
        <v>147</v>
      </c>
      <c r="C150" s="7" t="s">
        <v>1498</v>
      </c>
      <c r="D150" s="118" t="s">
        <v>604</v>
      </c>
      <c r="E150" s="122">
        <v>0</v>
      </c>
      <c r="L150" s="54"/>
    </row>
    <row r="151" spans="2:12" ht="15.75">
      <c r="B151" s="8">
        <v>148</v>
      </c>
      <c r="C151" s="7" t="s">
        <v>1499</v>
      </c>
      <c r="D151" s="118" t="s">
        <v>605</v>
      </c>
      <c r="E151" s="122">
        <v>1</v>
      </c>
      <c r="L151" s="54"/>
    </row>
    <row r="152" spans="2:12" ht="15.75">
      <c r="B152" s="8">
        <v>149</v>
      </c>
      <c r="C152" s="7" t="s">
        <v>1500</v>
      </c>
      <c r="D152" s="118" t="s">
        <v>606</v>
      </c>
      <c r="E152" s="122">
        <v>1</v>
      </c>
      <c r="L152" s="54"/>
    </row>
    <row r="153" spans="2:12" ht="15.75">
      <c r="B153" s="8">
        <v>150</v>
      </c>
      <c r="C153" s="7" t="s">
        <v>1501</v>
      </c>
      <c r="D153" s="118" t="s">
        <v>607</v>
      </c>
      <c r="E153" s="122">
        <v>1</v>
      </c>
      <c r="L153" s="54"/>
    </row>
    <row r="154" spans="2:12" ht="15.75">
      <c r="B154" s="8">
        <v>151</v>
      </c>
      <c r="C154" s="7" t="s">
        <v>1502</v>
      </c>
      <c r="D154" s="118" t="s">
        <v>608</v>
      </c>
      <c r="E154" s="122">
        <v>0</v>
      </c>
      <c r="L154" s="54"/>
    </row>
    <row r="155" spans="2:12" ht="15.75">
      <c r="B155" s="8">
        <v>152</v>
      </c>
      <c r="C155" s="7" t="s">
        <v>1503</v>
      </c>
      <c r="D155" s="118" t="s">
        <v>609</v>
      </c>
      <c r="E155" s="122">
        <v>1</v>
      </c>
      <c r="L155" s="54"/>
    </row>
    <row r="156" spans="2:12" ht="15.75">
      <c r="B156" s="8">
        <v>153</v>
      </c>
      <c r="C156" s="7" t="s">
        <v>1504</v>
      </c>
      <c r="D156" s="118" t="s">
        <v>610</v>
      </c>
      <c r="E156" s="122">
        <v>0</v>
      </c>
      <c r="L156" s="54"/>
    </row>
    <row r="157" spans="2:12" ht="15.75">
      <c r="B157" s="8">
        <v>154</v>
      </c>
      <c r="C157" s="7" t="s">
        <v>1505</v>
      </c>
      <c r="D157" s="118" t="s">
        <v>611</v>
      </c>
      <c r="E157" s="122">
        <v>1</v>
      </c>
      <c r="L157" s="54"/>
    </row>
    <row r="158" spans="2:12" ht="15.75">
      <c r="B158" s="8">
        <v>155</v>
      </c>
      <c r="C158" s="7" t="s">
        <v>1506</v>
      </c>
      <c r="D158" s="118" t="s">
        <v>612</v>
      </c>
      <c r="E158" s="122">
        <v>1</v>
      </c>
      <c r="L158" s="54"/>
    </row>
    <row r="159" spans="2:12" ht="15.75">
      <c r="B159" s="8">
        <v>156</v>
      </c>
      <c r="C159" s="7" t="s">
        <v>1507</v>
      </c>
      <c r="D159" s="118" t="s">
        <v>613</v>
      </c>
      <c r="E159" s="122">
        <v>1</v>
      </c>
      <c r="L159" s="54"/>
    </row>
    <row r="160" spans="2:12" ht="15.75">
      <c r="B160" s="8">
        <v>157</v>
      </c>
      <c r="C160" s="7" t="s">
        <v>1508</v>
      </c>
      <c r="D160" s="118" t="s">
        <v>614</v>
      </c>
      <c r="E160" s="122">
        <v>1</v>
      </c>
      <c r="L160" s="54"/>
    </row>
    <row r="161" spans="2:12" ht="15.75">
      <c r="B161" s="8">
        <v>158</v>
      </c>
      <c r="C161" s="7" t="s">
        <v>1509</v>
      </c>
      <c r="D161" s="118" t="s">
        <v>615</v>
      </c>
      <c r="E161" s="122">
        <v>1</v>
      </c>
      <c r="L161" s="54"/>
    </row>
    <row r="162" spans="2:12" ht="15.75">
      <c r="B162" s="8">
        <v>159</v>
      </c>
      <c r="C162" s="7" t="s">
        <v>1510</v>
      </c>
      <c r="D162" s="118" t="s">
        <v>616</v>
      </c>
      <c r="E162" s="122">
        <v>1</v>
      </c>
      <c r="L162" s="54"/>
    </row>
    <row r="163" spans="2:12" ht="15.75">
      <c r="B163" s="8">
        <v>160</v>
      </c>
      <c r="C163" s="7" t="s">
        <v>1511</v>
      </c>
      <c r="D163" s="118" t="s">
        <v>617</v>
      </c>
      <c r="E163" s="122">
        <v>1</v>
      </c>
      <c r="L163" s="54"/>
    </row>
    <row r="164" spans="2:12" ht="15.75">
      <c r="B164" s="8">
        <v>161</v>
      </c>
      <c r="C164" s="7" t="s">
        <v>1512</v>
      </c>
      <c r="D164" s="118" t="s">
        <v>618</v>
      </c>
      <c r="E164" s="122">
        <v>1</v>
      </c>
      <c r="L164" s="54"/>
    </row>
    <row r="165" spans="2:12" ht="15.75">
      <c r="B165" s="8">
        <v>162</v>
      </c>
      <c r="C165" s="7" t="s">
        <v>1513</v>
      </c>
      <c r="D165" s="118" t="s">
        <v>619</v>
      </c>
      <c r="E165" s="122">
        <v>0</v>
      </c>
      <c r="L165" s="54"/>
    </row>
    <row r="166" spans="2:12" ht="15.75">
      <c r="B166" s="8">
        <v>163</v>
      </c>
      <c r="C166" s="7" t="s">
        <v>1514</v>
      </c>
      <c r="D166" s="118" t="s">
        <v>620</v>
      </c>
      <c r="E166" s="122">
        <v>1</v>
      </c>
      <c r="L166" s="54"/>
    </row>
    <row r="167" spans="2:12" ht="15.75">
      <c r="B167" s="8">
        <v>164</v>
      </c>
      <c r="C167" s="7" t="s">
        <v>1515</v>
      </c>
      <c r="D167" s="118" t="s">
        <v>621</v>
      </c>
      <c r="E167" s="122">
        <v>0</v>
      </c>
      <c r="L167" s="54"/>
    </row>
    <row r="168" spans="2:12" ht="15.75">
      <c r="B168" s="8">
        <v>165</v>
      </c>
      <c r="C168" s="7" t="s">
        <v>1516</v>
      </c>
      <c r="D168" s="118" t="s">
        <v>622</v>
      </c>
      <c r="E168" s="122">
        <v>0</v>
      </c>
      <c r="L168" s="54"/>
    </row>
    <row r="169" spans="2:12" ht="15.75">
      <c r="B169" s="8">
        <v>166</v>
      </c>
      <c r="C169" s="7" t="s">
        <v>1517</v>
      </c>
      <c r="D169" s="118" t="s">
        <v>623</v>
      </c>
      <c r="E169" s="122">
        <v>0</v>
      </c>
      <c r="L169" s="54"/>
    </row>
    <row r="170" spans="2:12" ht="15.75">
      <c r="B170" s="8">
        <v>167</v>
      </c>
      <c r="C170" s="7" t="s">
        <v>1518</v>
      </c>
      <c r="D170" s="118" t="s">
        <v>624</v>
      </c>
      <c r="E170" s="122">
        <v>0</v>
      </c>
      <c r="L170" s="54"/>
    </row>
    <row r="171" spans="2:12" ht="15.75">
      <c r="B171" s="8">
        <v>168</v>
      </c>
      <c r="C171" s="7" t="s">
        <v>1519</v>
      </c>
      <c r="D171" s="118" t="s">
        <v>625</v>
      </c>
      <c r="E171" s="122">
        <v>0</v>
      </c>
      <c r="L171" s="54"/>
    </row>
    <row r="172" spans="2:12" ht="15.75">
      <c r="B172" s="8">
        <v>169</v>
      </c>
      <c r="C172" s="7" t="s">
        <v>1520</v>
      </c>
      <c r="D172" s="118" t="s">
        <v>626</v>
      </c>
      <c r="E172" s="122">
        <v>0</v>
      </c>
      <c r="L172" s="54"/>
    </row>
    <row r="173" spans="2:12" ht="15.75">
      <c r="B173" s="8">
        <v>170</v>
      </c>
      <c r="C173" s="7" t="s">
        <v>1521</v>
      </c>
      <c r="D173" s="118" t="s">
        <v>627</v>
      </c>
      <c r="E173" s="122">
        <v>1</v>
      </c>
      <c r="L173" s="54"/>
    </row>
    <row r="174" spans="2:12" ht="15.75">
      <c r="B174" s="8">
        <v>171</v>
      </c>
      <c r="C174" s="7" t="s">
        <v>1522</v>
      </c>
      <c r="D174" s="118" t="s">
        <v>628</v>
      </c>
      <c r="E174" s="122">
        <v>1</v>
      </c>
      <c r="L174" s="54"/>
    </row>
    <row r="175" spans="2:12" ht="15.75">
      <c r="B175" s="8">
        <v>172</v>
      </c>
      <c r="C175" s="7" t="s">
        <v>1523</v>
      </c>
      <c r="D175" s="118" t="s">
        <v>629</v>
      </c>
      <c r="E175" s="122">
        <v>1</v>
      </c>
      <c r="L175" s="54"/>
    </row>
    <row r="176" spans="2:12" ht="15.75">
      <c r="B176" s="8">
        <v>173</v>
      </c>
      <c r="C176" s="7" t="s">
        <v>1524</v>
      </c>
      <c r="D176" s="118" t="s">
        <v>630</v>
      </c>
      <c r="E176" s="122">
        <v>0</v>
      </c>
      <c r="L176" s="54"/>
    </row>
    <row r="177" spans="2:12" ht="15.75">
      <c r="B177" s="8">
        <v>174</v>
      </c>
      <c r="C177" s="7" t="s">
        <v>1525</v>
      </c>
      <c r="D177" s="118" t="s">
        <v>631</v>
      </c>
      <c r="E177" s="122">
        <v>1</v>
      </c>
      <c r="L177" s="54"/>
    </row>
    <row r="178" spans="2:12" ht="15.75">
      <c r="B178" s="8">
        <v>175</v>
      </c>
      <c r="C178" s="7" t="s">
        <v>1526</v>
      </c>
      <c r="D178" s="118" t="s">
        <v>632</v>
      </c>
      <c r="E178" s="122">
        <v>1</v>
      </c>
      <c r="L178" s="54"/>
    </row>
    <row r="179" spans="2:12" ht="15.75">
      <c r="B179" s="8">
        <v>176</v>
      </c>
      <c r="C179" s="7" t="s">
        <v>1527</v>
      </c>
      <c r="D179" s="118" t="s">
        <v>633</v>
      </c>
      <c r="E179" s="122">
        <v>1</v>
      </c>
      <c r="L179" s="54"/>
    </row>
    <row r="180" spans="2:12" ht="15.75">
      <c r="B180" s="8">
        <v>177</v>
      </c>
      <c r="C180" s="7" t="s">
        <v>1528</v>
      </c>
      <c r="D180" s="118" t="s">
        <v>634</v>
      </c>
      <c r="E180" s="122">
        <v>1</v>
      </c>
      <c r="L180" s="54"/>
    </row>
    <row r="181" spans="2:12" ht="15.75">
      <c r="B181" s="8">
        <v>178</v>
      </c>
      <c r="C181" s="7" t="s">
        <v>1529</v>
      </c>
      <c r="D181" s="118" t="s">
        <v>635</v>
      </c>
      <c r="E181" s="122">
        <v>1</v>
      </c>
      <c r="L181" s="54"/>
    </row>
    <row r="182" spans="2:12" ht="15.75">
      <c r="B182" s="8">
        <v>179</v>
      </c>
      <c r="C182" s="7" t="s">
        <v>1530</v>
      </c>
      <c r="D182" s="118" t="s">
        <v>636</v>
      </c>
      <c r="E182" s="122">
        <v>1</v>
      </c>
      <c r="L182" s="54"/>
    </row>
    <row r="183" spans="2:12" ht="15.75">
      <c r="B183" s="8">
        <v>180</v>
      </c>
      <c r="C183" s="7" t="s">
        <v>1531</v>
      </c>
      <c r="D183" s="118" t="s">
        <v>637</v>
      </c>
      <c r="E183" s="122">
        <v>1</v>
      </c>
      <c r="L183" s="54"/>
    </row>
    <row r="184" spans="2:12" ht="15.75">
      <c r="B184" s="8">
        <v>181</v>
      </c>
      <c r="C184" s="7" t="s">
        <v>1532</v>
      </c>
      <c r="D184" s="118" t="s">
        <v>638</v>
      </c>
      <c r="E184" s="122">
        <v>1</v>
      </c>
      <c r="L184" s="54"/>
    </row>
    <row r="185" spans="2:12" ht="15.75">
      <c r="B185" s="8">
        <v>182</v>
      </c>
      <c r="C185" s="7" t="s">
        <v>1533</v>
      </c>
      <c r="D185" s="118" t="s">
        <v>639</v>
      </c>
      <c r="E185" s="122">
        <v>0</v>
      </c>
      <c r="L185" s="54"/>
    </row>
    <row r="186" spans="2:12" ht="15.75">
      <c r="B186" s="8">
        <v>183</v>
      </c>
      <c r="C186" s="7" t="s">
        <v>1534</v>
      </c>
      <c r="D186" s="118" t="s">
        <v>640</v>
      </c>
      <c r="E186" s="122">
        <v>1</v>
      </c>
      <c r="L186" s="54"/>
    </row>
    <row r="187" spans="2:12" ht="15.75">
      <c r="B187" s="8">
        <v>184</v>
      </c>
      <c r="C187" s="7" t="s">
        <v>1535</v>
      </c>
      <c r="D187" s="118" t="s">
        <v>641</v>
      </c>
      <c r="E187" s="122">
        <v>1</v>
      </c>
      <c r="L187" s="54"/>
    </row>
    <row r="188" spans="2:12" ht="15.75">
      <c r="B188" s="8">
        <v>185</v>
      </c>
      <c r="C188" s="7" t="s">
        <v>1536</v>
      </c>
      <c r="D188" s="118" t="s">
        <v>642</v>
      </c>
      <c r="E188" s="122">
        <v>0</v>
      </c>
      <c r="L188" s="54"/>
    </row>
    <row r="189" spans="4:5" ht="15.75">
      <c r="D189" s="118"/>
      <c r="E189" s="118"/>
    </row>
    <row r="190" spans="4:5" ht="15.75">
      <c r="D190" s="118"/>
      <c r="E190" s="118"/>
    </row>
    <row r="191" spans="4:5" ht="15.75">
      <c r="D191" s="118"/>
      <c r="E191" s="118"/>
    </row>
    <row r="192" spans="4:5" ht="15.75">
      <c r="D192" s="118"/>
      <c r="E192" s="118"/>
    </row>
    <row r="193" spans="4:5" ht="15.75">
      <c r="D193" s="118"/>
      <c r="E193" s="118"/>
    </row>
    <row r="194" spans="4:5" ht="15.75">
      <c r="D194" s="118"/>
      <c r="E194" s="118"/>
    </row>
    <row r="195" spans="4:5" ht="15.75">
      <c r="D195" s="118"/>
      <c r="E195" s="118"/>
    </row>
    <row r="196" spans="4:5" ht="15.75">
      <c r="D196" s="118"/>
      <c r="E196" s="118"/>
    </row>
    <row r="197" spans="4:5" ht="15.75">
      <c r="D197" s="118"/>
      <c r="E197" s="118"/>
    </row>
    <row r="198" spans="4:5" ht="15.75">
      <c r="D198" s="118"/>
      <c r="E198" s="118"/>
    </row>
    <row r="199" spans="4:5" ht="15.75">
      <c r="D199" s="118"/>
      <c r="E199" s="118"/>
    </row>
    <row r="200" spans="4:5" ht="15.75">
      <c r="D200" s="118"/>
      <c r="E200" s="118"/>
    </row>
    <row r="201" spans="4:5" ht="15.75">
      <c r="D201" s="118"/>
      <c r="E201" s="118"/>
    </row>
    <row r="202" spans="4:5" ht="15.75">
      <c r="D202" s="118"/>
      <c r="E202" s="118"/>
    </row>
    <row r="203" spans="4:5" ht="15.75">
      <c r="D203" s="118"/>
      <c r="E203" s="118"/>
    </row>
    <row r="204" spans="4:5" ht="15.75">
      <c r="D204" s="118"/>
      <c r="E204" s="118"/>
    </row>
    <row r="205" spans="4:5" ht="15.75">
      <c r="D205" s="118"/>
      <c r="E205" s="118"/>
    </row>
    <row r="206" spans="4:5" ht="15.75">
      <c r="D206" s="118"/>
      <c r="E206" s="118"/>
    </row>
    <row r="207" spans="4:5" ht="15.75">
      <c r="D207" s="118"/>
      <c r="E207" s="118"/>
    </row>
    <row r="208" spans="4:5" ht="15.75">
      <c r="D208" s="118"/>
      <c r="E208" s="118"/>
    </row>
    <row r="209" spans="4:5" ht="15.75">
      <c r="D209" s="118"/>
      <c r="E209" s="118"/>
    </row>
    <row r="210" spans="4:5" ht="15.75">
      <c r="D210" s="118"/>
      <c r="E210" s="118"/>
    </row>
    <row r="211" spans="4:5" ht="15.75">
      <c r="D211" s="118"/>
      <c r="E211" s="118"/>
    </row>
    <row r="212" spans="4:5" ht="15.75">
      <c r="D212" s="118"/>
      <c r="E212" s="118"/>
    </row>
    <row r="213" spans="4:5" ht="15.75">
      <c r="D213" s="118"/>
      <c r="E213" s="118"/>
    </row>
    <row r="214" spans="4:5" ht="15.75">
      <c r="D214" s="118"/>
      <c r="E214" s="118"/>
    </row>
    <row r="215" spans="4:5" ht="15.75">
      <c r="D215" s="118"/>
      <c r="E215" s="118"/>
    </row>
    <row r="216" spans="4:5" ht="15.75">
      <c r="D216" s="118"/>
      <c r="E216" s="118"/>
    </row>
    <row r="217" spans="4:5" ht="15.75">
      <c r="D217" s="118"/>
      <c r="E217" s="118"/>
    </row>
    <row r="218" spans="4:5" ht="15.75">
      <c r="D218" s="118"/>
      <c r="E218" s="118"/>
    </row>
    <row r="219" spans="4:5" ht="15.75">
      <c r="D219" s="118"/>
      <c r="E219" s="118"/>
    </row>
    <row r="220" spans="4:5" ht="15.75">
      <c r="D220" s="118"/>
      <c r="E220" s="118"/>
    </row>
    <row r="221" spans="4:5" ht="15.75">
      <c r="D221" s="118"/>
      <c r="E221" s="118"/>
    </row>
    <row r="222" spans="4:5" ht="15.75">
      <c r="D222" s="118"/>
      <c r="E222" s="118"/>
    </row>
    <row r="223" spans="4:5" ht="15.75">
      <c r="D223" s="118"/>
      <c r="E223" s="118"/>
    </row>
    <row r="224" spans="4:5" ht="15.75">
      <c r="D224" s="118"/>
      <c r="E224" s="118"/>
    </row>
    <row r="225" spans="4:5" ht="15.75">
      <c r="D225" s="118"/>
      <c r="E225" s="118"/>
    </row>
    <row r="226" spans="4:5" ht="15.75">
      <c r="D226" s="118"/>
      <c r="E226" s="118"/>
    </row>
    <row r="227" spans="4:5" ht="15.75">
      <c r="D227" s="118"/>
      <c r="E227" s="118"/>
    </row>
    <row r="228" spans="4:5" ht="15.75">
      <c r="D228" s="118"/>
      <c r="E228" s="118"/>
    </row>
    <row r="229" spans="4:5" ht="15.75">
      <c r="D229" s="118"/>
      <c r="E229" s="118"/>
    </row>
    <row r="230" spans="4:5" ht="15.75">
      <c r="D230" s="118"/>
      <c r="E230" s="118"/>
    </row>
    <row r="231" spans="4:5" ht="15.75">
      <c r="D231" s="118"/>
      <c r="E231" s="118"/>
    </row>
    <row r="232" spans="4:5" ht="15.75">
      <c r="D232" s="118"/>
      <c r="E232" s="118"/>
    </row>
    <row r="233" spans="4:5" ht="15.75">
      <c r="D233" s="118"/>
      <c r="E233" s="118"/>
    </row>
    <row r="234" spans="4:5" ht="15.75">
      <c r="D234" s="118"/>
      <c r="E234" s="118"/>
    </row>
    <row r="235" spans="4:5" ht="15.75">
      <c r="D235" s="118"/>
      <c r="E235" s="118"/>
    </row>
    <row r="236" spans="4:5" ht="15.75">
      <c r="D236" s="118"/>
      <c r="E236" s="118"/>
    </row>
    <row r="237" spans="4:5" ht="15.75">
      <c r="D237" s="118"/>
      <c r="E237" s="118"/>
    </row>
    <row r="238" spans="4:5" ht="15.75">
      <c r="D238" s="118"/>
      <c r="E238" s="118"/>
    </row>
    <row r="239" spans="4:5" ht="15.75">
      <c r="D239" s="118"/>
      <c r="E239" s="118"/>
    </row>
    <row r="240" spans="4:5" ht="15.75">
      <c r="D240" s="118"/>
      <c r="E240" s="118"/>
    </row>
    <row r="241" spans="4:5" ht="15.75">
      <c r="D241" s="118"/>
      <c r="E241" s="118"/>
    </row>
    <row r="242" spans="4:5" ht="15.75">
      <c r="D242" s="118"/>
      <c r="E242" s="118"/>
    </row>
    <row r="243" spans="4:5" ht="15.75">
      <c r="D243" s="118"/>
      <c r="E243" s="118"/>
    </row>
    <row r="244" spans="4:5" ht="15.75">
      <c r="D244" s="118"/>
      <c r="E244" s="118"/>
    </row>
    <row r="245" spans="4:5" ht="15.75">
      <c r="D245" s="118"/>
      <c r="E245" s="118"/>
    </row>
    <row r="246" spans="4:5" ht="15.75">
      <c r="D246" s="118"/>
      <c r="E246" s="118"/>
    </row>
    <row r="247" spans="4:5" ht="15.75">
      <c r="D247" s="118"/>
      <c r="E247" s="118"/>
    </row>
    <row r="248" spans="4:5" ht="15.75">
      <c r="D248" s="118"/>
      <c r="E248" s="118"/>
    </row>
    <row r="249" spans="4:5" ht="15.75">
      <c r="D249" s="118"/>
      <c r="E249" s="118"/>
    </row>
    <row r="250" spans="4:5" ht="15.75">
      <c r="D250" s="118"/>
      <c r="E250" s="118"/>
    </row>
    <row r="251" spans="4:5" ht="15.75">
      <c r="D251" s="118"/>
      <c r="E251" s="118"/>
    </row>
    <row r="252" spans="4:5" ht="15.75">
      <c r="D252" s="118"/>
      <c r="E252" s="118"/>
    </row>
    <row r="253" spans="4:5" ht="15.75">
      <c r="D253" s="118"/>
      <c r="E253" s="118"/>
    </row>
    <row r="254" spans="4:5" ht="15.75">
      <c r="D254" s="118"/>
      <c r="E254" s="118"/>
    </row>
    <row r="255" spans="4:5" ht="15.75">
      <c r="D255" s="118"/>
      <c r="E255" s="118"/>
    </row>
    <row r="256" spans="4:5" ht="15.75">
      <c r="D256" s="118"/>
      <c r="E256" s="118"/>
    </row>
    <row r="257" spans="4:5" ht="15.75">
      <c r="D257" s="118"/>
      <c r="E257" s="118"/>
    </row>
    <row r="258" spans="4:5" ht="15.75">
      <c r="D258" s="118"/>
      <c r="E258" s="118"/>
    </row>
    <row r="259" spans="4:5" ht="15.75">
      <c r="D259" s="118"/>
      <c r="E259" s="118"/>
    </row>
    <row r="260" spans="4:5" ht="15.75">
      <c r="D260" s="118"/>
      <c r="E260" s="118"/>
    </row>
    <row r="261" spans="4:5" ht="15.75">
      <c r="D261" s="118"/>
      <c r="E261" s="118"/>
    </row>
    <row r="262" spans="4:5" ht="15.75">
      <c r="D262" s="118"/>
      <c r="E262" s="118"/>
    </row>
    <row r="263" spans="4:5" ht="15.75">
      <c r="D263" s="118"/>
      <c r="E263" s="118"/>
    </row>
    <row r="264" spans="4:5" ht="15.75">
      <c r="D264" s="118"/>
      <c r="E264" s="118"/>
    </row>
    <row r="265" spans="4:5" ht="15.75">
      <c r="D265" s="118"/>
      <c r="E265" s="118"/>
    </row>
    <row r="266" spans="4:5" ht="15.75">
      <c r="D266" s="118"/>
      <c r="E266" s="118"/>
    </row>
    <row r="267" spans="4:5" ht="15.75">
      <c r="D267" s="118"/>
      <c r="E267" s="118"/>
    </row>
    <row r="268" spans="4:5" ht="15.75">
      <c r="D268" s="118"/>
      <c r="E268" s="118"/>
    </row>
    <row r="269" spans="4:5" ht="15.75">
      <c r="D269" s="118"/>
      <c r="E269" s="118"/>
    </row>
    <row r="270" spans="4:5" ht="15.75">
      <c r="D270" s="118"/>
      <c r="E270" s="118"/>
    </row>
    <row r="271" spans="4:5" ht="15.75">
      <c r="D271" s="118"/>
      <c r="E271" s="118"/>
    </row>
    <row r="272" spans="4:5" ht="15.75">
      <c r="D272" s="118"/>
      <c r="E272" s="118"/>
    </row>
    <row r="273" spans="4:5" ht="15.75">
      <c r="D273" s="118"/>
      <c r="E273" s="118"/>
    </row>
    <row r="274" spans="4:5" ht="15.75">
      <c r="D274" s="118"/>
      <c r="E274" s="118"/>
    </row>
    <row r="275" spans="4:5" ht="15.75">
      <c r="D275" s="118"/>
      <c r="E275" s="118"/>
    </row>
    <row r="276" spans="4:5" ht="15.75">
      <c r="D276" s="118"/>
      <c r="E276" s="118"/>
    </row>
    <row r="277" spans="4:5" ht="15.75">
      <c r="D277" s="118"/>
      <c r="E277" s="118"/>
    </row>
    <row r="278" spans="4:5" ht="15.75">
      <c r="D278" s="118"/>
      <c r="E278" s="118"/>
    </row>
    <row r="279" spans="4:5" ht="15.75">
      <c r="D279" s="118"/>
      <c r="E279" s="118"/>
    </row>
    <row r="280" spans="4:5" ht="15.75">
      <c r="D280" s="118"/>
      <c r="E280" s="118"/>
    </row>
    <row r="281" spans="4:5" ht="15.75">
      <c r="D281" s="118"/>
      <c r="E281" s="118"/>
    </row>
    <row r="282" spans="4:5" ht="15.75">
      <c r="D282" s="118"/>
      <c r="E282" s="118"/>
    </row>
    <row r="283" spans="4:5" ht="15.75">
      <c r="D283" s="118"/>
      <c r="E283" s="118"/>
    </row>
    <row r="284" spans="4:5" ht="15.75">
      <c r="D284" s="118"/>
      <c r="E284" s="118"/>
    </row>
    <row r="285" spans="4:5" ht="15.75">
      <c r="D285" s="118"/>
      <c r="E285" s="118"/>
    </row>
    <row r="286" spans="4:5" ht="15.75">
      <c r="D286" s="118"/>
      <c r="E286" s="118"/>
    </row>
    <row r="287" spans="4:5" ht="15.75">
      <c r="D287" s="118"/>
      <c r="E287" s="118"/>
    </row>
    <row r="288" spans="4:5" ht="15.75">
      <c r="D288" s="118"/>
      <c r="E288" s="118"/>
    </row>
    <row r="289" spans="4:5" ht="15.75">
      <c r="D289" s="118"/>
      <c r="E289" s="118"/>
    </row>
    <row r="290" spans="4:5" ht="15.75">
      <c r="D290" s="118"/>
      <c r="E290" s="118"/>
    </row>
    <row r="291" spans="4:5" ht="15.75">
      <c r="D291" s="118"/>
      <c r="E291" s="118"/>
    </row>
    <row r="292" spans="4:5" ht="15.75">
      <c r="D292" s="118"/>
      <c r="E292" s="118"/>
    </row>
    <row r="293" spans="4:5" ht="15.75">
      <c r="D293" s="118"/>
      <c r="E293" s="118"/>
    </row>
    <row r="294" spans="4:5" ht="15.75">
      <c r="D294" s="118"/>
      <c r="E294" s="118"/>
    </row>
    <row r="295" spans="4:5" ht="15.75">
      <c r="D295" s="118"/>
      <c r="E295" s="118"/>
    </row>
    <row r="296" spans="4:5" ht="15.75">
      <c r="D296" s="118"/>
      <c r="E296" s="118"/>
    </row>
    <row r="297" spans="4:5" ht="15.75">
      <c r="D297" s="118"/>
      <c r="E297" s="118"/>
    </row>
    <row r="298" spans="4:5" ht="15.75">
      <c r="D298" s="118"/>
      <c r="E298" s="118"/>
    </row>
    <row r="299" spans="4:5" ht="15.75">
      <c r="D299" s="118"/>
      <c r="E299" s="118"/>
    </row>
    <row r="300" spans="4:5" ht="15.75">
      <c r="D300" s="118"/>
      <c r="E300" s="118"/>
    </row>
    <row r="301" spans="4:5" ht="15.75">
      <c r="D301" s="118"/>
      <c r="E301" s="118"/>
    </row>
    <row r="302" spans="4:5" ht="15.75">
      <c r="D302" s="118"/>
      <c r="E302" s="118"/>
    </row>
    <row r="303" spans="4:5" ht="15.75">
      <c r="D303" s="118"/>
      <c r="E303" s="118"/>
    </row>
    <row r="304" spans="4:5" ht="15.75">
      <c r="D304" s="118"/>
      <c r="E304" s="118"/>
    </row>
    <row r="305" spans="4:5" ht="15.75">
      <c r="D305" s="118"/>
      <c r="E305" s="118"/>
    </row>
    <row r="306" spans="4:5" ht="15.75">
      <c r="D306" s="118"/>
      <c r="E306" s="118"/>
    </row>
    <row r="307" spans="4:5" ht="15.75">
      <c r="D307" s="118"/>
      <c r="E307" s="118"/>
    </row>
    <row r="308" spans="4:5" ht="15.75">
      <c r="D308" s="118"/>
      <c r="E308" s="118"/>
    </row>
    <row r="309" spans="4:5" ht="15.75">
      <c r="D309" s="118"/>
      <c r="E309" s="118"/>
    </row>
    <row r="310" spans="4:5" ht="15.75">
      <c r="D310" s="118"/>
      <c r="E310" s="118"/>
    </row>
    <row r="311" spans="4:5" ht="15.75">
      <c r="D311" s="118"/>
      <c r="E311" s="118"/>
    </row>
    <row r="312" spans="4:5" ht="15.75">
      <c r="D312" s="118"/>
      <c r="E312" s="118"/>
    </row>
    <row r="313" spans="4:5" ht="15.75">
      <c r="D313" s="118"/>
      <c r="E313" s="118"/>
    </row>
    <row r="314" spans="4:5" ht="15.75">
      <c r="D314" s="118"/>
      <c r="E314" s="118"/>
    </row>
    <row r="315" spans="4:5" ht="15.75">
      <c r="D315" s="118"/>
      <c r="E315" s="118"/>
    </row>
    <row r="316" spans="4:5" ht="15.75">
      <c r="D316" s="118"/>
      <c r="E316" s="118"/>
    </row>
    <row r="317" spans="4:5" ht="15.75">
      <c r="D317" s="118"/>
      <c r="E317" s="118"/>
    </row>
    <row r="318" spans="4:5" ht="15.75">
      <c r="D318" s="118"/>
      <c r="E318" s="118"/>
    </row>
    <row r="319" spans="4:5" ht="15.75">
      <c r="D319" s="118"/>
      <c r="E319" s="118"/>
    </row>
    <row r="320" spans="4:5" ht="15.75">
      <c r="D320" s="118"/>
      <c r="E320" s="118"/>
    </row>
    <row r="321" spans="4:5" ht="15.75">
      <c r="D321" s="118"/>
      <c r="E321" s="118"/>
    </row>
    <row r="322" spans="4:5" ht="15.75">
      <c r="D322" s="118"/>
      <c r="E322" s="118"/>
    </row>
    <row r="323" spans="4:5" ht="15.75">
      <c r="D323" s="118"/>
      <c r="E323" s="118"/>
    </row>
    <row r="324" spans="4:5" ht="15.75">
      <c r="D324" s="118"/>
      <c r="E324" s="118"/>
    </row>
    <row r="325" spans="4:5" ht="15.75">
      <c r="D325" s="118"/>
      <c r="E325" s="118"/>
    </row>
    <row r="326" spans="4:5" ht="15.75">
      <c r="D326" s="118"/>
      <c r="E326" s="118"/>
    </row>
    <row r="327" spans="4:5" ht="15.75">
      <c r="D327" s="118"/>
      <c r="E327" s="118"/>
    </row>
    <row r="328" spans="4:5" ht="15.75">
      <c r="D328" s="118"/>
      <c r="E328" s="118"/>
    </row>
    <row r="329" spans="4:5" ht="15.75">
      <c r="D329" s="118"/>
      <c r="E329" s="118"/>
    </row>
    <row r="330" spans="4:5" ht="15.75">
      <c r="D330" s="118"/>
      <c r="E330" s="118"/>
    </row>
    <row r="331" spans="4:5" ht="15.75">
      <c r="D331" s="118"/>
      <c r="E331" s="118"/>
    </row>
    <row r="332" spans="4:5" ht="15.75">
      <c r="D332" s="118"/>
      <c r="E332" s="118"/>
    </row>
    <row r="333" spans="4:5" ht="15.75">
      <c r="D333" s="118"/>
      <c r="E333" s="118"/>
    </row>
    <row r="334" spans="4:5" ht="15.75">
      <c r="D334" s="118"/>
      <c r="E334" s="118"/>
    </row>
    <row r="335" spans="4:5" ht="15.75">
      <c r="D335" s="118"/>
      <c r="E335" s="118"/>
    </row>
    <row r="336" spans="4:5" ht="15.75">
      <c r="D336" s="118"/>
      <c r="E336" s="118"/>
    </row>
    <row r="337" spans="4:5" ht="15.75">
      <c r="D337" s="118"/>
      <c r="E337" s="118"/>
    </row>
    <row r="338" spans="4:5" ht="15.75">
      <c r="D338" s="118"/>
      <c r="E338" s="118"/>
    </row>
    <row r="339" spans="4:5" ht="15.75">
      <c r="D339" s="118"/>
      <c r="E339" s="118"/>
    </row>
    <row r="340" spans="4:5" ht="15.75">
      <c r="D340" s="118"/>
      <c r="E340" s="118"/>
    </row>
    <row r="341" spans="4:5" ht="15.75">
      <c r="D341" s="118"/>
      <c r="E341" s="118"/>
    </row>
    <row r="342" spans="4:5" ht="15.75">
      <c r="D342" s="118"/>
      <c r="E342" s="118"/>
    </row>
    <row r="343" spans="4:5" ht="15.75">
      <c r="D343" s="118"/>
      <c r="E343" s="118"/>
    </row>
    <row r="344" spans="4:5" ht="15.75">
      <c r="D344" s="118"/>
      <c r="E344" s="118"/>
    </row>
    <row r="345" spans="4:5" ht="15.75">
      <c r="D345" s="118"/>
      <c r="E345" s="118"/>
    </row>
    <row r="346" spans="4:5" ht="15.75">
      <c r="D346" s="118"/>
      <c r="E346" s="118"/>
    </row>
    <row r="347" spans="4:5" ht="15.75">
      <c r="D347" s="118"/>
      <c r="E347" s="118"/>
    </row>
    <row r="348" spans="4:5" ht="15.75">
      <c r="D348" s="118"/>
      <c r="E348" s="118"/>
    </row>
    <row r="349" spans="4:5" ht="15.75">
      <c r="D349" s="118"/>
      <c r="E349" s="118"/>
    </row>
    <row r="350" spans="4:5" ht="15.75">
      <c r="D350" s="118"/>
      <c r="E350" s="118"/>
    </row>
    <row r="351" spans="4:5" ht="15.75">
      <c r="D351" s="118"/>
      <c r="E351" s="118"/>
    </row>
    <row r="352" spans="4:5" ht="15.75">
      <c r="D352" s="118"/>
      <c r="E352" s="118"/>
    </row>
    <row r="353" spans="4:5" ht="15.75">
      <c r="D353" s="118"/>
      <c r="E353" s="118"/>
    </row>
    <row r="354" spans="4:5" ht="15.75">
      <c r="D354" s="118"/>
      <c r="E354" s="118"/>
    </row>
    <row r="355" spans="4:5" ht="15.75">
      <c r="D355" s="118"/>
      <c r="E355" s="118"/>
    </row>
    <row r="356" spans="4:5" ht="15.75">
      <c r="D356" s="118"/>
      <c r="E356" s="118"/>
    </row>
    <row r="357" spans="4:5" ht="15.75">
      <c r="D357" s="118"/>
      <c r="E357" s="118"/>
    </row>
    <row r="358" spans="4:5" ht="15.75">
      <c r="D358" s="118"/>
      <c r="E358" s="118"/>
    </row>
    <row r="359" spans="4:5" ht="15.75">
      <c r="D359" s="118"/>
      <c r="E359" s="118"/>
    </row>
    <row r="360" spans="4:5" ht="15.75">
      <c r="D360" s="118"/>
      <c r="E360" s="118"/>
    </row>
    <row r="361" spans="4:5" ht="15.75">
      <c r="D361" s="118"/>
      <c r="E361" s="118"/>
    </row>
    <row r="362" spans="4:5" ht="15.75">
      <c r="D362" s="118"/>
      <c r="E362" s="118"/>
    </row>
    <row r="363" spans="4:5" ht="15.75">
      <c r="D363" s="118"/>
      <c r="E363" s="118"/>
    </row>
    <row r="364" spans="4:5" ht="15.75">
      <c r="D364" s="118"/>
      <c r="E364" s="118"/>
    </row>
    <row r="365" spans="4:5" ht="15.75">
      <c r="D365" s="118"/>
      <c r="E365" s="118"/>
    </row>
    <row r="366" spans="4:5" ht="15.75">
      <c r="D366" s="118"/>
      <c r="E366" s="118"/>
    </row>
    <row r="367" spans="4:5" ht="15.75">
      <c r="D367" s="118"/>
      <c r="E367" s="118"/>
    </row>
    <row r="368" spans="4:5" ht="15.75">
      <c r="D368" s="118"/>
      <c r="E368" s="118"/>
    </row>
    <row r="369" spans="4:5" ht="15.75">
      <c r="D369" s="118"/>
      <c r="E369" s="118"/>
    </row>
    <row r="370" spans="4:5" ht="15.75">
      <c r="D370" s="118"/>
      <c r="E370" s="118"/>
    </row>
    <row r="371" spans="4:5" ht="15.75">
      <c r="D371" s="118"/>
      <c r="E371" s="118"/>
    </row>
    <row r="372" spans="4:5" ht="15.75">
      <c r="D372" s="118"/>
      <c r="E372" s="118"/>
    </row>
    <row r="373" spans="4:5" ht="15.75">
      <c r="D373" s="118"/>
      <c r="E373" s="118"/>
    </row>
    <row r="374" spans="4:5" ht="15.75">
      <c r="D374" s="118"/>
      <c r="E374" s="118"/>
    </row>
    <row r="375" spans="4:5" ht="15.75">
      <c r="D375" s="118"/>
      <c r="E375" s="118"/>
    </row>
    <row r="376" spans="4:5" ht="15.75">
      <c r="D376" s="118"/>
      <c r="E376" s="118"/>
    </row>
    <row r="377" spans="4:5" ht="15.75">
      <c r="D377" s="118"/>
      <c r="E377" s="118"/>
    </row>
    <row r="378" spans="2:5" ht="15.75">
      <c r="B378" s="7">
        <v>0</v>
      </c>
      <c r="D378" s="118"/>
      <c r="E378" s="118"/>
    </row>
    <row r="379" spans="4:5" ht="15.75">
      <c r="D379" s="118"/>
      <c r="E379" s="118"/>
    </row>
    <row r="380" spans="4:5" ht="15.75">
      <c r="D380" s="118"/>
      <c r="E380" s="118"/>
    </row>
    <row r="381" spans="4:5" ht="15.75">
      <c r="D381" s="118"/>
      <c r="E381" s="118"/>
    </row>
    <row r="382" spans="4:5" ht="15.75">
      <c r="D382" s="118"/>
      <c r="E382" s="118"/>
    </row>
    <row r="383" spans="4:5" ht="15.75">
      <c r="D383" s="118"/>
      <c r="E383" s="118"/>
    </row>
    <row r="384" spans="4:5" ht="15.75">
      <c r="D384" s="118"/>
      <c r="E384" s="118"/>
    </row>
    <row r="385" spans="4:5" ht="15.75">
      <c r="D385" s="118"/>
      <c r="E385" s="118"/>
    </row>
    <row r="386" spans="4:5" ht="15.75">
      <c r="D386" s="118"/>
      <c r="E386" s="118"/>
    </row>
    <row r="387" spans="4:5" ht="15.75">
      <c r="D387" s="118"/>
      <c r="E387" s="118"/>
    </row>
    <row r="388" spans="4:5" ht="15.75">
      <c r="D388" s="118"/>
      <c r="E388" s="118"/>
    </row>
    <row r="389" spans="4:5" ht="15.75">
      <c r="D389" s="118"/>
      <c r="E389" s="118"/>
    </row>
    <row r="390" spans="4:5" ht="15.75">
      <c r="D390" s="118"/>
      <c r="E390" s="118"/>
    </row>
    <row r="391" spans="4:5" ht="15.75">
      <c r="D391" s="118"/>
      <c r="E391" s="118"/>
    </row>
    <row r="392" spans="4:5" ht="15.75">
      <c r="D392" s="118"/>
      <c r="E392" s="118"/>
    </row>
    <row r="393" spans="4:5" ht="15.75">
      <c r="D393" s="118"/>
      <c r="E393" s="118"/>
    </row>
    <row r="394" spans="4:5" ht="15.75">
      <c r="D394" s="118"/>
      <c r="E394" s="118"/>
    </row>
    <row r="395" spans="4:5" ht="15.75">
      <c r="D395" s="118"/>
      <c r="E395" s="118"/>
    </row>
    <row r="396" spans="4:5" ht="15.75">
      <c r="D396" s="118"/>
      <c r="E396" s="118"/>
    </row>
    <row r="397" spans="4:5" ht="15.75">
      <c r="D397" s="118"/>
      <c r="E397" s="118"/>
    </row>
    <row r="398" spans="4:5" ht="15.75">
      <c r="D398" s="118"/>
      <c r="E398" s="118"/>
    </row>
    <row r="399" spans="4:5" ht="15.75">
      <c r="D399" s="118"/>
      <c r="E399" s="118"/>
    </row>
    <row r="400" spans="4:5" ht="15.75">
      <c r="D400" s="118"/>
      <c r="E400" s="118"/>
    </row>
    <row r="401" spans="4:5" ht="15.75">
      <c r="D401" s="118"/>
      <c r="E401" s="118"/>
    </row>
    <row r="402" spans="4:5" ht="15.75">
      <c r="D402" s="118"/>
      <c r="E402" s="118"/>
    </row>
    <row r="403" spans="4:5" ht="15.75">
      <c r="D403" s="118"/>
      <c r="E403" s="118"/>
    </row>
    <row r="404" spans="4:5" ht="15.75">
      <c r="D404" s="118"/>
      <c r="E404" s="118"/>
    </row>
    <row r="405" spans="4:5" ht="15.75">
      <c r="D405" s="118"/>
      <c r="E405" s="118"/>
    </row>
    <row r="406" spans="4:5" ht="15.75">
      <c r="D406" s="118"/>
      <c r="E406" s="118"/>
    </row>
    <row r="407" spans="4:5" ht="15.75">
      <c r="D407" s="118"/>
      <c r="E407" s="118"/>
    </row>
    <row r="408" spans="4:5" ht="15.75">
      <c r="D408" s="118"/>
      <c r="E408" s="118"/>
    </row>
    <row r="409" spans="4:5" ht="15.75">
      <c r="D409" s="118"/>
      <c r="E409" s="118"/>
    </row>
    <row r="410" spans="4:5" ht="15.75">
      <c r="D410" s="118"/>
      <c r="E410" s="118"/>
    </row>
    <row r="411" spans="4:5" ht="15.75">
      <c r="D411" s="118"/>
      <c r="E411" s="118"/>
    </row>
    <row r="412" spans="4:5" ht="15.75">
      <c r="D412" s="118"/>
      <c r="E412" s="118"/>
    </row>
    <row r="413" spans="4:5" ht="15.75">
      <c r="D413" s="118"/>
      <c r="E413" s="118"/>
    </row>
    <row r="414" spans="4:5" ht="15.75">
      <c r="D414" s="118"/>
      <c r="E414" s="118"/>
    </row>
    <row r="415" spans="4:5" ht="15.75">
      <c r="D415" s="118"/>
      <c r="E415" s="118"/>
    </row>
    <row r="416" spans="4:5" ht="15.75">
      <c r="D416" s="118"/>
      <c r="E416" s="118"/>
    </row>
    <row r="417" spans="4:5" ht="15.75">
      <c r="D417" s="118"/>
      <c r="E417" s="118"/>
    </row>
    <row r="418" spans="4:5" ht="15.75">
      <c r="D418" s="118"/>
      <c r="E418" s="118"/>
    </row>
    <row r="419" spans="4:5" ht="15.75">
      <c r="D419" s="118"/>
      <c r="E419" s="118"/>
    </row>
    <row r="420" spans="4:5" ht="15.75">
      <c r="D420" s="118"/>
      <c r="E420" s="118"/>
    </row>
    <row r="421" spans="4:5" ht="15.75">
      <c r="D421" s="118"/>
      <c r="E421" s="118"/>
    </row>
    <row r="422" spans="4:5" ht="15.75">
      <c r="D422" s="118"/>
      <c r="E422" s="118"/>
    </row>
    <row r="423" spans="4:5" ht="15.75">
      <c r="D423" s="118"/>
      <c r="E423" s="118"/>
    </row>
    <row r="424" spans="4:5" ht="15.75">
      <c r="D424" s="118"/>
      <c r="E424" s="118"/>
    </row>
    <row r="425" spans="4:5" ht="15.75">
      <c r="D425" s="118"/>
      <c r="E425" s="118"/>
    </row>
    <row r="426" spans="4:5" ht="15.75">
      <c r="D426" s="118"/>
      <c r="E426" s="118"/>
    </row>
    <row r="427" spans="4:5" ht="15.75">
      <c r="D427" s="118"/>
      <c r="E427" s="118"/>
    </row>
    <row r="428" spans="4:5" ht="15.75">
      <c r="D428" s="118"/>
      <c r="E428" s="118"/>
    </row>
    <row r="429" spans="4:5" ht="15.75">
      <c r="D429" s="118"/>
      <c r="E429" s="118"/>
    </row>
    <row r="430" spans="4:5" ht="15.75">
      <c r="D430" s="118"/>
      <c r="E430" s="118"/>
    </row>
    <row r="431" spans="4:5" ht="15.75">
      <c r="D431" s="118"/>
      <c r="E431" s="118"/>
    </row>
    <row r="432" spans="4:5" ht="15.75">
      <c r="D432" s="118"/>
      <c r="E432" s="118"/>
    </row>
    <row r="433" spans="4:5" ht="15.75">
      <c r="D433" s="118"/>
      <c r="E433" s="118"/>
    </row>
    <row r="434" spans="4:5" ht="15.75">
      <c r="D434" s="118"/>
      <c r="E434" s="118"/>
    </row>
    <row r="435" spans="4:5" ht="15.75">
      <c r="D435" s="118"/>
      <c r="E435" s="118"/>
    </row>
    <row r="436" spans="4:5" ht="15.75">
      <c r="D436" s="118"/>
      <c r="E436" s="118"/>
    </row>
    <row r="437" spans="4:5" ht="15.75">
      <c r="D437" s="118"/>
      <c r="E437" s="118"/>
    </row>
    <row r="438" spans="4:5" ht="15.75">
      <c r="D438" s="118"/>
      <c r="E438" s="118"/>
    </row>
    <row r="439" spans="4:5" ht="15.75">
      <c r="D439" s="118"/>
      <c r="E439" s="118"/>
    </row>
    <row r="440" spans="4:5" ht="15.75">
      <c r="D440" s="118"/>
      <c r="E440" s="118"/>
    </row>
    <row r="441" spans="4:5" ht="15.75">
      <c r="D441" s="118"/>
      <c r="E441" s="118"/>
    </row>
    <row r="442" spans="4:5" ht="15.75">
      <c r="D442" s="118"/>
      <c r="E442" s="118"/>
    </row>
    <row r="443" spans="4:5" ht="15.75">
      <c r="D443" s="118"/>
      <c r="E443" s="118"/>
    </row>
    <row r="444" spans="4:5" ht="15.75">
      <c r="D444" s="118"/>
      <c r="E444" s="118"/>
    </row>
    <row r="445" spans="4:5" ht="15.75">
      <c r="D445" s="118"/>
      <c r="E445" s="118"/>
    </row>
    <row r="446" spans="4:5" ht="15.75">
      <c r="D446" s="118"/>
      <c r="E446" s="118"/>
    </row>
    <row r="447" spans="4:5" ht="15.75">
      <c r="D447" s="118"/>
      <c r="E447" s="118"/>
    </row>
    <row r="448" spans="4:5" ht="15.75">
      <c r="D448" s="118"/>
      <c r="E448" s="118"/>
    </row>
    <row r="449" spans="4:5" ht="15.75">
      <c r="D449" s="118"/>
      <c r="E449" s="118"/>
    </row>
    <row r="450" spans="4:5" ht="15.75">
      <c r="D450" s="118"/>
      <c r="E450" s="118"/>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47"/>
  <sheetViews>
    <sheetView showGridLines="0" showRowColHeaders="0" zoomScalePageLayoutView="0" workbookViewId="0" topLeftCell="A1">
      <pane ySplit="8" topLeftCell="A9" activePane="bottomLeft" state="frozen"/>
      <selection pane="topLeft" activeCell="E10" sqref="E10"/>
      <selection pane="bottomLeft" activeCell="D18" sqref="D18"/>
    </sheetView>
  </sheetViews>
  <sheetFormatPr defaultColWidth="0" defaultRowHeight="12.75"/>
  <cols>
    <col min="1" max="1" width="30.3320312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PASSIRA</v>
      </c>
      <c r="C3" s="243"/>
      <c r="D3" s="243"/>
      <c r="E3" s="32"/>
      <c r="F3" s="32"/>
    </row>
    <row r="4" spans="1:6" s="10" customFormat="1" ht="18.75">
      <c r="A4" s="137"/>
      <c r="B4" s="137"/>
      <c r="C4" s="137"/>
      <c r="D4" s="137"/>
      <c r="E4" s="32"/>
      <c r="F4" s="32"/>
    </row>
    <row r="5" spans="1:6" s="10" customFormat="1" ht="18.75" customHeight="1">
      <c r="A5" s="137"/>
      <c r="B5" s="137"/>
      <c r="C5" s="137"/>
      <c r="D5" s="137"/>
      <c r="E5" s="32"/>
      <c r="F5" s="32"/>
    </row>
    <row r="6" spans="1:8" s="9" customFormat="1" ht="15.75">
      <c r="A6" s="8"/>
      <c r="B6" s="246" t="str">
        <f>UPPER(MENU!B17)</f>
        <v>07 DEMONSTRATIVO DAS DESPESAS COM AÇÕES TÍPICAS DE MANUTENÇÃO E DESENVOLVIMENTO DO ENSINO</v>
      </c>
      <c r="C6" s="246"/>
      <c r="D6" s="246"/>
      <c r="G6" s="7"/>
      <c r="H6" s="8"/>
    </row>
    <row r="7" spans="1:8" s="9" customFormat="1" ht="15.75">
      <c r="A7" s="8"/>
      <c r="D7" s="31"/>
      <c r="G7" s="7"/>
      <c r="H7" s="8"/>
    </row>
    <row r="8" spans="1:8" s="9" customFormat="1" ht="15.75">
      <c r="A8" s="48"/>
      <c r="B8" s="39" t="s">
        <v>1318</v>
      </c>
      <c r="C8" s="39" t="s">
        <v>129</v>
      </c>
      <c r="D8" s="143" t="s">
        <v>392</v>
      </c>
      <c r="G8" s="7"/>
      <c r="H8" s="8"/>
    </row>
    <row r="9" spans="2:4" ht="15.75">
      <c r="B9" s="50"/>
      <c r="C9" s="51"/>
      <c r="D9" s="52"/>
    </row>
    <row r="10" spans="2:5" ht="15.75">
      <c r="B10" s="192" t="s">
        <v>917</v>
      </c>
      <c r="C10" s="99" t="s">
        <v>2289</v>
      </c>
      <c r="D10" s="193">
        <f>SUM(D11:D15)</f>
        <v>20144554.72</v>
      </c>
      <c r="E10" s="63"/>
    </row>
    <row r="11" spans="2:4" ht="15.75">
      <c r="B11" s="62" t="s">
        <v>920</v>
      </c>
      <c r="C11" s="54" t="s">
        <v>2252</v>
      </c>
      <c r="D11" s="40">
        <v>952567.79</v>
      </c>
    </row>
    <row r="12" spans="2:4" ht="15.75">
      <c r="B12" s="54" t="s">
        <v>946</v>
      </c>
      <c r="C12" s="54" t="s">
        <v>2253</v>
      </c>
      <c r="D12" s="40">
        <v>19148150.53</v>
      </c>
    </row>
    <row r="13" spans="2:4" ht="15.75">
      <c r="B13" s="54" t="s">
        <v>972</v>
      </c>
      <c r="C13" s="54" t="s">
        <v>2254</v>
      </c>
      <c r="D13" s="40"/>
    </row>
    <row r="14" spans="2:5" ht="15.75">
      <c r="B14" s="54" t="s">
        <v>1069</v>
      </c>
      <c r="C14" s="54" t="s">
        <v>1067</v>
      </c>
      <c r="D14" s="40"/>
      <c r="E14" s="103"/>
    </row>
    <row r="15" spans="2:5" ht="15.75">
      <c r="B15" s="54" t="s">
        <v>1140</v>
      </c>
      <c r="C15" s="54" t="s">
        <v>1319</v>
      </c>
      <c r="D15" s="64">
        <f>SUM(D16:D20)</f>
        <v>43836.4</v>
      </c>
      <c r="E15" s="103"/>
    </row>
    <row r="16" spans="2:4" ht="15.75">
      <c r="B16" s="54" t="s">
        <v>2255</v>
      </c>
      <c r="C16" s="54" t="s">
        <v>386</v>
      </c>
      <c r="D16" s="40"/>
    </row>
    <row r="17" spans="2:4" ht="15.75">
      <c r="B17" s="54" t="s">
        <v>2256</v>
      </c>
      <c r="C17" s="54" t="s">
        <v>387</v>
      </c>
      <c r="D17" s="40"/>
    </row>
    <row r="18" spans="2:4" ht="15.75">
      <c r="B18" s="54" t="s">
        <v>2257</v>
      </c>
      <c r="C18" s="54" t="s">
        <v>2258</v>
      </c>
      <c r="D18" s="40"/>
    </row>
    <row r="19" spans="2:4" ht="15.75">
      <c r="B19" s="54" t="s">
        <v>2259</v>
      </c>
      <c r="C19" s="54" t="s">
        <v>2260</v>
      </c>
      <c r="D19" s="40"/>
    </row>
    <row r="20" spans="2:5" ht="15.75">
      <c r="B20" s="54" t="s">
        <v>2261</v>
      </c>
      <c r="C20" s="54" t="s">
        <v>1075</v>
      </c>
      <c r="D20" s="64">
        <f>SUM(D21:D25)</f>
        <v>43836.4</v>
      </c>
      <c r="E20" s="103"/>
    </row>
    <row r="21" spans="1:10" s="64" customFormat="1" ht="15.75">
      <c r="A21" s="49"/>
      <c r="B21" s="54" t="s">
        <v>2262</v>
      </c>
      <c r="C21" s="67" t="s">
        <v>1319</v>
      </c>
      <c r="D21" s="40">
        <v>43836.4</v>
      </c>
      <c r="E21" s="53"/>
      <c r="F21" s="53"/>
      <c r="G21" s="54"/>
      <c r="H21" s="54"/>
      <c r="I21" s="54"/>
      <c r="J21" s="54"/>
    </row>
    <row r="22" spans="1:10" s="64" customFormat="1" ht="15.75">
      <c r="A22" s="49"/>
      <c r="B22" s="54" t="s">
        <v>2263</v>
      </c>
      <c r="C22" s="67"/>
      <c r="D22" s="40"/>
      <c r="E22" s="53"/>
      <c r="F22" s="53"/>
      <c r="G22" s="54"/>
      <c r="H22" s="54"/>
      <c r="I22" s="54"/>
      <c r="J22" s="54"/>
    </row>
    <row r="23" spans="1:10" s="64" customFormat="1" ht="15.75">
      <c r="A23" s="49"/>
      <c r="B23" s="54" t="s">
        <v>2264</v>
      </c>
      <c r="C23" s="67"/>
      <c r="D23" s="40"/>
      <c r="E23" s="53"/>
      <c r="F23" s="53"/>
      <c r="G23" s="54"/>
      <c r="H23" s="54"/>
      <c r="I23" s="54"/>
      <c r="J23" s="54"/>
    </row>
    <row r="24" spans="1:10" s="64" customFormat="1" ht="15.75">
      <c r="A24" s="49"/>
      <c r="B24" s="54" t="s">
        <v>2265</v>
      </c>
      <c r="C24" s="67"/>
      <c r="D24" s="40"/>
      <c r="E24" s="53"/>
      <c r="F24" s="53"/>
      <c r="G24" s="54"/>
      <c r="H24" s="54"/>
      <c r="I24" s="54"/>
      <c r="J24" s="54"/>
    </row>
    <row r="25" spans="1:10" s="64" customFormat="1" ht="15.75">
      <c r="A25" s="49"/>
      <c r="B25" s="54" t="s">
        <v>2266</v>
      </c>
      <c r="C25" s="67"/>
      <c r="D25" s="40"/>
      <c r="E25" s="53"/>
      <c r="F25" s="53"/>
      <c r="G25" s="54"/>
      <c r="H25" s="54"/>
      <c r="I25" s="54"/>
      <c r="J25" s="54"/>
    </row>
    <row r="26" spans="1:10" s="64" customFormat="1" ht="15.75">
      <c r="A26" s="49"/>
      <c r="B26" s="192" t="s">
        <v>974</v>
      </c>
      <c r="C26" s="99" t="s">
        <v>1082</v>
      </c>
      <c r="D26" s="193">
        <f>SUM(D27:D34)</f>
        <v>12927681.73</v>
      </c>
      <c r="E26" s="53"/>
      <c r="F26" s="53"/>
      <c r="G26" s="54"/>
      <c r="H26" s="54"/>
      <c r="I26" s="54"/>
      <c r="J26" s="54"/>
    </row>
    <row r="27" spans="1:10" s="64" customFormat="1" ht="15.75">
      <c r="A27" s="49"/>
      <c r="B27" s="54" t="s">
        <v>977</v>
      </c>
      <c r="C27" s="54" t="s">
        <v>1084</v>
      </c>
      <c r="D27" s="40">
        <v>9357485.48</v>
      </c>
      <c r="E27" s="103"/>
      <c r="F27" s="53"/>
      <c r="G27" s="54"/>
      <c r="H27" s="54"/>
      <c r="I27" s="54"/>
      <c r="J27" s="54"/>
    </row>
    <row r="28" spans="1:10" s="64" customFormat="1" ht="15.75">
      <c r="A28" s="49"/>
      <c r="B28" s="54" t="s">
        <v>979</v>
      </c>
      <c r="C28" s="54" t="s">
        <v>2267</v>
      </c>
      <c r="D28" s="40">
        <v>1766415.59</v>
      </c>
      <c r="E28" s="103"/>
      <c r="F28" s="53"/>
      <c r="G28" s="54"/>
      <c r="H28" s="54"/>
      <c r="I28" s="54"/>
      <c r="J28" s="54"/>
    </row>
    <row r="29" spans="1:10" s="64" customFormat="1" ht="15.75">
      <c r="A29" s="49"/>
      <c r="B29" s="54" t="s">
        <v>982</v>
      </c>
      <c r="C29" s="54" t="s">
        <v>2288</v>
      </c>
      <c r="D29" s="40">
        <v>6731.64</v>
      </c>
      <c r="E29" s="103"/>
      <c r="F29" s="53"/>
      <c r="G29" s="54"/>
      <c r="H29" s="54"/>
      <c r="I29" s="54"/>
      <c r="J29" s="54"/>
    </row>
    <row r="30" spans="1:10" s="64" customFormat="1" ht="15.75">
      <c r="A30" s="49"/>
      <c r="B30" s="54" t="s">
        <v>985</v>
      </c>
      <c r="C30" s="54" t="s">
        <v>2268</v>
      </c>
      <c r="D30" s="40"/>
      <c r="E30" s="53"/>
      <c r="F30" s="53"/>
      <c r="G30" s="54"/>
      <c r="H30" s="54"/>
      <c r="I30" s="54"/>
      <c r="J30" s="54"/>
    </row>
    <row r="31" spans="1:10" s="64" customFormat="1" ht="15.75">
      <c r="A31" s="49"/>
      <c r="B31" s="54" t="s">
        <v>988</v>
      </c>
      <c r="C31" s="54" t="s">
        <v>2269</v>
      </c>
      <c r="D31" s="40"/>
      <c r="E31" s="53"/>
      <c r="F31" s="53"/>
      <c r="G31" s="54"/>
      <c r="H31" s="54"/>
      <c r="I31" s="54"/>
      <c r="J31" s="54"/>
    </row>
    <row r="32" spans="1:10" s="64" customFormat="1" ht="15.75">
      <c r="A32" s="49"/>
      <c r="B32" s="54" t="s">
        <v>1089</v>
      </c>
      <c r="C32" s="54" t="s">
        <v>2270</v>
      </c>
      <c r="D32" s="40"/>
      <c r="E32" s="53"/>
      <c r="F32" s="53"/>
      <c r="G32" s="54"/>
      <c r="H32" s="54"/>
      <c r="I32" s="54"/>
      <c r="J32" s="54"/>
    </row>
    <row r="33" spans="2:4" ht="31.5">
      <c r="B33" s="194" t="s">
        <v>1091</v>
      </c>
      <c r="C33" s="195" t="s">
        <v>2271</v>
      </c>
      <c r="D33" s="196">
        <v>1622953.88</v>
      </c>
    </row>
    <row r="34" spans="2:5" ht="31.5">
      <c r="B34" s="194" t="s">
        <v>1093</v>
      </c>
      <c r="C34" s="195" t="s">
        <v>2272</v>
      </c>
      <c r="D34" s="64">
        <f>SUM(D35:D41)</f>
        <v>174095.14</v>
      </c>
      <c r="E34" s="103"/>
    </row>
    <row r="35" spans="2:4" ht="15.75">
      <c r="B35" s="54" t="s">
        <v>1094</v>
      </c>
      <c r="C35" s="66" t="s">
        <v>2273</v>
      </c>
      <c r="D35" s="40">
        <v>163595.14</v>
      </c>
    </row>
    <row r="36" spans="2:4" ht="15.75">
      <c r="B36" s="54" t="s">
        <v>1095</v>
      </c>
      <c r="C36" s="66" t="s">
        <v>2274</v>
      </c>
      <c r="D36" s="40"/>
    </row>
    <row r="37" spans="2:4" ht="15.75">
      <c r="B37" s="54" t="s">
        <v>1096</v>
      </c>
      <c r="C37" s="66" t="s">
        <v>2275</v>
      </c>
      <c r="D37" s="40"/>
    </row>
    <row r="38" spans="2:4" ht="15.75">
      <c r="B38" s="54" t="s">
        <v>1097</v>
      </c>
      <c r="C38" s="66" t="s">
        <v>2276</v>
      </c>
      <c r="D38" s="40">
        <v>10500</v>
      </c>
    </row>
    <row r="39" spans="2:4" ht="15.75">
      <c r="B39" s="54" t="s">
        <v>1098</v>
      </c>
      <c r="C39" s="66" t="s">
        <v>2277</v>
      </c>
      <c r="D39" s="40"/>
    </row>
    <row r="40" spans="2:4" ht="15.75">
      <c r="B40" s="54" t="s">
        <v>1099</v>
      </c>
      <c r="C40" s="66" t="s">
        <v>2278</v>
      </c>
      <c r="D40" s="40"/>
    </row>
    <row r="41" spans="2:5" ht="15.75">
      <c r="B41" s="54" t="s">
        <v>1101</v>
      </c>
      <c r="C41" s="66" t="s">
        <v>1075</v>
      </c>
      <c r="D41" s="64">
        <f>SUM(D42:D46)</f>
        <v>0</v>
      </c>
      <c r="E41" s="103"/>
    </row>
    <row r="42" spans="2:4" ht="15.75">
      <c r="B42" s="54" t="s">
        <v>1103</v>
      </c>
      <c r="C42" s="67"/>
      <c r="D42" s="40"/>
    </row>
    <row r="43" spans="2:4" ht="15.75">
      <c r="B43" s="54" t="s">
        <v>1105</v>
      </c>
      <c r="C43" s="67"/>
      <c r="D43" s="40"/>
    </row>
    <row r="44" spans="1:10" s="53" customFormat="1" ht="15.75">
      <c r="A44" s="49"/>
      <c r="B44" s="54" t="s">
        <v>1107</v>
      </c>
      <c r="C44" s="67"/>
      <c r="D44" s="40"/>
      <c r="G44" s="54"/>
      <c r="H44" s="54"/>
      <c r="I44" s="54"/>
      <c r="J44" s="54"/>
    </row>
    <row r="45" spans="2:4" ht="15.75">
      <c r="B45" s="54" t="s">
        <v>1109</v>
      </c>
      <c r="C45" s="67"/>
      <c r="D45" s="40"/>
    </row>
    <row r="46" spans="2:4" ht="15.75">
      <c r="B46" s="54" t="s">
        <v>1111</v>
      </c>
      <c r="C46" s="67"/>
      <c r="D46" s="40"/>
    </row>
    <row r="47" spans="2:5" ht="15.75">
      <c r="B47" s="192" t="s">
        <v>1000</v>
      </c>
      <c r="C47" s="99" t="s">
        <v>2279</v>
      </c>
      <c r="D47" s="193">
        <f>+D10-D26</f>
        <v>7216872.989999998</v>
      </c>
      <c r="E47" s="64"/>
    </row>
  </sheetData>
  <sheetProtection password="C61A" sheet="1" selectLockedCells="1"/>
  <mergeCells count="3">
    <mergeCell ref="B6:D6"/>
    <mergeCell ref="B2:D2"/>
    <mergeCell ref="B3:D3"/>
  </mergeCells>
  <conditionalFormatting sqref="D9">
    <cfRule type="expression" priority="18" dxfId="108" stopIfTrue="1">
      <formula>$F9&lt;&gt;$I9</formula>
    </cfRule>
  </conditionalFormatting>
  <conditionalFormatting sqref="D11:D13 D16:D19 D35:D40 D42:D46 C21:D25 D27:D33">
    <cfRule type="cellIs" priority="10" dxfId="112" operator="equal" stopIfTrue="1">
      <formula>""</formula>
    </cfRule>
  </conditionalFormatting>
  <conditionalFormatting sqref="D14">
    <cfRule type="cellIs" priority="2" dxfId="112" operator="equal" stopIfTrue="1">
      <formula>""</formula>
    </cfRule>
  </conditionalFormatting>
  <conditionalFormatting sqref="C42:C46">
    <cfRule type="cellIs" priority="1" dxfId="112" operator="equal" stopIfTrue="1">
      <formula>""</formula>
    </cfRule>
  </conditionalFormatting>
  <dataValidations count="2">
    <dataValidation type="decimal" operator="lessThan" allowBlank="1" showInputMessage="1" showErrorMessage="1" sqref="D35:D40 D27:D33 D11:D14 D16:D19 D21:D25 D42:D46">
      <formula1>999999999999</formula1>
    </dataValidation>
    <dataValidation type="textLength" allowBlank="1" showInputMessage="1" showErrorMessage="1" sqref="C42:C46">
      <formula1>0</formula1>
      <formula2>50000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4" sqref="D14"/>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PASSIRA</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UPPER(MENU!B18)</f>
        <v>08 PAGAMENTO DOS PROFISSIONAIS DO MAGISTÉRIO COM RECURSOS DO FUNDEB</v>
      </c>
      <c r="C6" s="246"/>
      <c r="D6" s="246"/>
      <c r="G6" s="7"/>
      <c r="H6" s="8"/>
    </row>
    <row r="7" spans="1:8" s="9" customFormat="1" ht="15.75">
      <c r="A7" s="8"/>
      <c r="D7" s="31"/>
      <c r="G7" s="7"/>
      <c r="H7" s="8"/>
    </row>
    <row r="8" spans="1:8" s="9" customFormat="1" ht="15.75">
      <c r="A8" s="48"/>
      <c r="B8" s="39" t="s">
        <v>1318</v>
      </c>
      <c r="C8" s="39" t="s">
        <v>129</v>
      </c>
      <c r="D8" s="184" t="s">
        <v>392</v>
      </c>
      <c r="G8" s="7"/>
      <c r="H8" s="8"/>
    </row>
    <row r="9" spans="2:4" ht="15.75">
      <c r="B9" s="50"/>
      <c r="C9" s="51"/>
      <c r="D9" s="52"/>
    </row>
    <row r="10" spans="2:4" ht="15.75">
      <c r="B10" s="55" t="s">
        <v>917</v>
      </c>
      <c r="C10" s="56" t="s">
        <v>1125</v>
      </c>
      <c r="D10" s="1">
        <v>11287023.77</v>
      </c>
    </row>
    <row r="11" spans="2:5" ht="15.75">
      <c r="B11" s="55" t="s">
        <v>974</v>
      </c>
      <c r="C11" s="56" t="s">
        <v>1047</v>
      </c>
      <c r="D11" s="88">
        <f>SUM(D12:D15)</f>
        <v>940488.42</v>
      </c>
      <c r="E11" s="201">
        <f>IF(D11="",1,0)</f>
        <v>0</v>
      </c>
    </row>
    <row r="12" spans="2:5" ht="15.75">
      <c r="B12" s="59" t="s">
        <v>977</v>
      </c>
      <c r="C12" s="85" t="s">
        <v>2299</v>
      </c>
      <c r="D12" s="2"/>
      <c r="E12" s="53">
        <f>IF(D12="",1,0)</f>
        <v>1</v>
      </c>
    </row>
    <row r="13" spans="2:5" ht="15.75">
      <c r="B13" s="59" t="s">
        <v>979</v>
      </c>
      <c r="C13" s="85" t="s">
        <v>2301</v>
      </c>
      <c r="D13" s="2">
        <v>940488.42</v>
      </c>
      <c r="E13" s="53">
        <f>IF(D13="",1,0)</f>
        <v>0</v>
      </c>
    </row>
    <row r="14" spans="2:5" ht="15.75">
      <c r="B14" s="59" t="s">
        <v>982</v>
      </c>
      <c r="C14" s="85" t="s">
        <v>2303</v>
      </c>
      <c r="D14" s="2"/>
      <c r="E14" s="53">
        <f>IF(D14="",1,0)</f>
        <v>1</v>
      </c>
    </row>
    <row r="15" spans="2:5" ht="15.75">
      <c r="B15" s="59" t="s">
        <v>985</v>
      </c>
      <c r="C15" s="85" t="s">
        <v>2304</v>
      </c>
      <c r="D15" s="2"/>
      <c r="E15" s="53">
        <f>IF(D15="",1,0)</f>
        <v>1</v>
      </c>
    </row>
    <row r="16" spans="2:4" ht="15.75">
      <c r="B16" s="99" t="s">
        <v>1000</v>
      </c>
      <c r="C16" s="199" t="s">
        <v>1130</v>
      </c>
      <c r="D16" s="200">
        <f>D10-D11</f>
        <v>10346535.35</v>
      </c>
    </row>
    <row r="27" spans="1:10" s="53" customFormat="1" ht="15.75">
      <c r="A27" s="49"/>
      <c r="B27" s="54"/>
      <c r="C27" s="65"/>
      <c r="D27" s="52"/>
      <c r="G27" s="54"/>
      <c r="H27" s="54"/>
      <c r="I27" s="54"/>
      <c r="J27" s="54"/>
    </row>
  </sheetData>
  <sheetProtection password="C61A" sheet="1" selectLockedCells="1"/>
  <mergeCells count="3">
    <mergeCell ref="B6:D6"/>
    <mergeCell ref="B2:D2"/>
    <mergeCell ref="B3:D3"/>
  </mergeCells>
  <conditionalFormatting sqref="D9">
    <cfRule type="expression" priority="7" dxfId="108" stopIfTrue="1">
      <formula>$F9&lt;&gt;$I9</formula>
    </cfRule>
  </conditionalFormatting>
  <conditionalFormatting sqref="D10:D15">
    <cfRule type="cellIs" priority="4" dxfId="112" operator="equal" stopIfTrue="1">
      <formula>""</formula>
    </cfRule>
  </conditionalFormatting>
  <conditionalFormatting sqref="B10:B15">
    <cfRule type="expression" priority="3" dxfId="111"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16"/>
  <sheetViews>
    <sheetView showGridLines="0" showRowColHeaders="0" zoomScalePageLayoutView="0" workbookViewId="0" topLeftCell="A1">
      <pane ySplit="8" topLeftCell="A9" activePane="bottomLeft" state="frozen"/>
      <selection pane="topLeft" activeCell="E10" sqref="E10"/>
      <selection pane="bottomLeft" activeCell="D15" sqref="D15"/>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PASSIRA</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UPPER(MENU!B19)</f>
        <v>09 SALDO CONCILIADO DA CONTA DO FUNDEB</v>
      </c>
      <c r="C6" s="246"/>
      <c r="D6" s="246"/>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4" ht="15.75">
      <c r="B10" s="99" t="s">
        <v>917</v>
      </c>
      <c r="C10" s="199" t="s">
        <v>2306</v>
      </c>
      <c r="D10" s="198">
        <v>15494672.46</v>
      </c>
    </row>
    <row r="11" spans="2:4" ht="15.75">
      <c r="B11" s="99" t="s">
        <v>974</v>
      </c>
      <c r="C11" s="199" t="s">
        <v>2319</v>
      </c>
      <c r="D11" s="200">
        <f>SUM(D12:D15)</f>
        <v>1622953.88</v>
      </c>
    </row>
    <row r="12" spans="2:4" ht="15.75">
      <c r="B12" s="54" t="s">
        <v>977</v>
      </c>
      <c r="C12" s="202" t="s">
        <v>2310</v>
      </c>
      <c r="D12" s="89"/>
    </row>
    <row r="13" spans="1:10" s="53" customFormat="1" ht="15.75">
      <c r="A13" s="49"/>
      <c r="B13" s="54" t="s">
        <v>979</v>
      </c>
      <c r="C13" s="202" t="s">
        <v>2312</v>
      </c>
      <c r="D13" s="89">
        <v>1622953.88</v>
      </c>
      <c r="G13" s="54"/>
      <c r="H13" s="54"/>
      <c r="I13" s="54"/>
      <c r="J13" s="54"/>
    </row>
    <row r="14" spans="2:4" ht="15.75">
      <c r="B14" s="54" t="s">
        <v>982</v>
      </c>
      <c r="C14" s="202" t="s">
        <v>2314</v>
      </c>
      <c r="D14" s="89"/>
    </row>
    <row r="15" spans="2:4" ht="15.75">
      <c r="B15" s="54" t="s">
        <v>985</v>
      </c>
      <c r="C15" s="202" t="s">
        <v>2316</v>
      </c>
      <c r="D15" s="89"/>
    </row>
    <row r="16" spans="2:4" ht="15.75">
      <c r="B16" s="99" t="s">
        <v>1002</v>
      </c>
      <c r="C16" s="199" t="s">
        <v>2320</v>
      </c>
      <c r="D16" s="200">
        <f>D10-D11</f>
        <v>13871718.580000002</v>
      </c>
    </row>
  </sheetData>
  <sheetProtection password="C61A" sheet="1" selectLockedCells="1"/>
  <mergeCells count="3">
    <mergeCell ref="B6:D6"/>
    <mergeCell ref="B2:D2"/>
    <mergeCell ref="B3:D3"/>
  </mergeCells>
  <conditionalFormatting sqref="D9">
    <cfRule type="expression" priority="6" dxfId="108" stopIfTrue="1">
      <formula>$F9&lt;&gt;$I9</formula>
    </cfRule>
  </conditionalFormatting>
  <conditionalFormatting sqref="D12:D15">
    <cfRule type="cellIs" priority="3" dxfId="112" operator="equal" stopIfTrue="1">
      <formula>""</formula>
    </cfRule>
  </conditionalFormatting>
  <conditionalFormatting sqref="D10">
    <cfRule type="cellIs" priority="2" dxfId="112" operator="equal" stopIfTrue="1">
      <formula>""</formula>
    </cfRule>
  </conditionalFormatting>
  <dataValidations count="1">
    <dataValidation type="decimal" operator="lessThan" allowBlank="1" showInputMessage="1" showErrorMessage="1" sqref="D12:D15 D1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0"/>
  <sheetViews>
    <sheetView showGridLines="0" showRowColHeaders="0" zoomScalePageLayoutView="0" workbookViewId="0" topLeftCell="A1">
      <selection activeCell="D24" sqref="D24"/>
    </sheetView>
  </sheetViews>
  <sheetFormatPr defaultColWidth="9.33203125" defaultRowHeight="12.75"/>
  <cols>
    <col min="1" max="1" width="30.66015625" style="0" customWidth="1"/>
    <col min="2" max="2" width="20" style="0" customWidth="1"/>
    <col min="3" max="3" width="125.33203125" style="0" customWidth="1"/>
    <col min="4" max="4" width="27" style="0"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PASSIRA</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UPPER(MENU!B20)</f>
        <v>10 APLICAÇÃO EM SERVIÇOS PÚBLICOS DE SAÚDE</v>
      </c>
      <c r="C6" s="246"/>
      <c r="D6" s="246"/>
      <c r="G6" s="7"/>
      <c r="H6" s="8"/>
    </row>
    <row r="7" spans="1:8" s="9" customFormat="1" ht="15.75">
      <c r="A7" s="8"/>
      <c r="D7" s="31"/>
      <c r="G7" s="7"/>
      <c r="H7" s="8"/>
    </row>
    <row r="8" spans="1:8" s="9" customFormat="1" ht="15.75">
      <c r="A8" s="48"/>
      <c r="B8" s="39" t="s">
        <v>1318</v>
      </c>
      <c r="C8" s="39" t="s">
        <v>129</v>
      </c>
      <c r="D8" s="143" t="s">
        <v>392</v>
      </c>
      <c r="G8" s="7"/>
      <c r="H8" s="8"/>
    </row>
    <row r="9" spans="1:6" s="54" customFormat="1" ht="15.75">
      <c r="A9" s="49"/>
      <c r="B9" s="50"/>
      <c r="C9" s="51"/>
      <c r="D9" s="52"/>
      <c r="E9" s="53"/>
      <c r="F9" s="53"/>
    </row>
    <row r="10" spans="1:6" ht="15.75">
      <c r="A10" s="93"/>
      <c r="B10" s="55" t="s">
        <v>917</v>
      </c>
      <c r="C10" s="56" t="s">
        <v>2321</v>
      </c>
      <c r="D10" s="88">
        <f>SUM(D11:D17)</f>
        <v>15182357.46</v>
      </c>
      <c r="E10" s="93"/>
      <c r="F10" s="159"/>
    </row>
    <row r="11" spans="1:6" ht="15.75">
      <c r="A11" s="93"/>
      <c r="B11" s="59" t="s">
        <v>920</v>
      </c>
      <c r="C11" s="86" t="s">
        <v>109</v>
      </c>
      <c r="D11" s="89">
        <v>4661523.77</v>
      </c>
      <c r="E11" s="93"/>
      <c r="F11" s="159"/>
    </row>
    <row r="12" spans="1:6" ht="15.75">
      <c r="A12" s="93"/>
      <c r="B12" s="59" t="s">
        <v>946</v>
      </c>
      <c r="C12" s="86" t="s">
        <v>110</v>
      </c>
      <c r="D12" s="89">
        <v>5096082.71</v>
      </c>
      <c r="E12" s="93"/>
      <c r="F12" s="159"/>
    </row>
    <row r="13" spans="1:6" ht="15.75">
      <c r="A13" s="93"/>
      <c r="B13" s="59" t="s">
        <v>972</v>
      </c>
      <c r="C13" s="86" t="s">
        <v>1137</v>
      </c>
      <c r="D13" s="89">
        <v>481406.26</v>
      </c>
      <c r="E13" s="93"/>
      <c r="F13" s="159"/>
    </row>
    <row r="14" spans="1:6" ht="15.75">
      <c r="A14" s="93"/>
      <c r="B14" s="59" t="s">
        <v>1069</v>
      </c>
      <c r="C14" s="86" t="s">
        <v>112</v>
      </c>
      <c r="D14" s="89"/>
      <c r="E14" s="93"/>
      <c r="F14" s="159"/>
    </row>
    <row r="15" spans="1:6" ht="15.75">
      <c r="A15" s="93"/>
      <c r="B15" s="59" t="s">
        <v>1140</v>
      </c>
      <c r="C15" s="86" t="s">
        <v>113</v>
      </c>
      <c r="D15" s="89">
        <v>241465.97</v>
      </c>
      <c r="E15" s="93"/>
      <c r="F15" s="159"/>
    </row>
    <row r="16" spans="1:6" ht="15.75">
      <c r="A16" s="93"/>
      <c r="B16" s="59" t="s">
        <v>1142</v>
      </c>
      <c r="C16" s="86" t="s">
        <v>114</v>
      </c>
      <c r="D16" s="89"/>
      <c r="E16" s="93"/>
      <c r="F16" s="159"/>
    </row>
    <row r="17" spans="1:5" ht="15.75">
      <c r="A17" s="93"/>
      <c r="B17" s="59" t="s">
        <v>1144</v>
      </c>
      <c r="C17" s="86" t="s">
        <v>2322</v>
      </c>
      <c r="D17" s="89">
        <v>4701878.75</v>
      </c>
      <c r="E17" s="93"/>
    </row>
    <row r="18" spans="1:5" ht="15.75">
      <c r="A18" s="93"/>
      <c r="B18" s="59" t="s">
        <v>1193</v>
      </c>
      <c r="C18" s="86" t="s">
        <v>2324</v>
      </c>
      <c r="D18" s="89"/>
      <c r="E18" s="93"/>
    </row>
    <row r="19" spans="1:5" ht="15.75">
      <c r="A19" s="93"/>
      <c r="B19" s="55" t="s">
        <v>974</v>
      </c>
      <c r="C19" s="56" t="s">
        <v>2325</v>
      </c>
      <c r="D19" s="88">
        <f>SUM(D20:D22)+SUM(D26:D27)</f>
        <v>8312441.63</v>
      </c>
      <c r="E19" s="93"/>
    </row>
    <row r="20" spans="1:5" ht="15.75">
      <c r="A20" s="93"/>
      <c r="B20" s="59" t="s">
        <v>977</v>
      </c>
      <c r="C20" s="86" t="s">
        <v>2326</v>
      </c>
      <c r="D20" s="89"/>
      <c r="E20" s="93"/>
    </row>
    <row r="21" spans="1:5" ht="15.75">
      <c r="A21" s="93"/>
      <c r="B21" s="59" t="s">
        <v>979</v>
      </c>
      <c r="C21" s="86" t="s">
        <v>1148</v>
      </c>
      <c r="D21" s="89"/>
      <c r="E21" s="93"/>
    </row>
    <row r="22" spans="1:5" ht="15.75">
      <c r="A22" s="93"/>
      <c r="B22" s="59" t="s">
        <v>982</v>
      </c>
      <c r="C22" s="86" t="s">
        <v>2327</v>
      </c>
      <c r="D22" s="90">
        <f>SUM(D23:D25)</f>
        <v>8312441.63</v>
      </c>
      <c r="E22" s="93"/>
    </row>
    <row r="23" spans="1:5" ht="15.75">
      <c r="A23" s="93"/>
      <c r="B23" s="59" t="s">
        <v>1151</v>
      </c>
      <c r="C23" s="92" t="s">
        <v>2328</v>
      </c>
      <c r="D23" s="89">
        <v>8312441.63</v>
      </c>
      <c r="E23" s="93"/>
    </row>
    <row r="24" spans="1:5" ht="15.75">
      <c r="A24" s="93"/>
      <c r="B24" s="59" t="s">
        <v>1153</v>
      </c>
      <c r="C24" s="92" t="s">
        <v>2329</v>
      </c>
      <c r="D24" s="89"/>
      <c r="E24" s="93"/>
    </row>
    <row r="25" spans="1:5" ht="15.75">
      <c r="A25" s="93"/>
      <c r="B25" s="59" t="s">
        <v>1155</v>
      </c>
      <c r="C25" s="92" t="s">
        <v>2330</v>
      </c>
      <c r="D25" s="89"/>
      <c r="E25" s="93"/>
    </row>
    <row r="26" spans="1:5" ht="15.75">
      <c r="A26" s="93"/>
      <c r="B26" s="59" t="s">
        <v>985</v>
      </c>
      <c r="C26" s="86" t="s">
        <v>1157</v>
      </c>
      <c r="D26" s="89"/>
      <c r="E26" s="93"/>
    </row>
    <row r="27" spans="1:5" ht="15.75">
      <c r="A27" s="93"/>
      <c r="B27" s="59" t="s">
        <v>988</v>
      </c>
      <c r="C27" s="86" t="s">
        <v>1159</v>
      </c>
      <c r="D27" s="89"/>
      <c r="E27" s="93"/>
    </row>
    <row r="28" spans="1:5" ht="15.75">
      <c r="A28" s="93"/>
      <c r="B28" s="55" t="s">
        <v>1000</v>
      </c>
      <c r="C28" s="56" t="s">
        <v>2331</v>
      </c>
      <c r="D28" s="88">
        <f>+D10-D19</f>
        <v>6869915.830000001</v>
      </c>
      <c r="E28" s="93"/>
    </row>
    <row r="29" spans="1:5" ht="12.75">
      <c r="A29" s="93"/>
      <c r="B29" s="93"/>
      <c r="D29" s="93"/>
      <c r="E29" s="93"/>
    </row>
    <row r="30" spans="1:5" ht="12.75">
      <c r="A30" s="93"/>
      <c r="B30" s="93"/>
      <c r="D30" s="93"/>
      <c r="E30" s="93"/>
    </row>
  </sheetData>
  <sheetProtection password="C61A" sheet="1" selectLockedCells="1"/>
  <mergeCells count="3">
    <mergeCell ref="B6:D6"/>
    <mergeCell ref="B2:D2"/>
    <mergeCell ref="B3:D3"/>
  </mergeCells>
  <conditionalFormatting sqref="D9">
    <cfRule type="expression" priority="28" dxfId="108" stopIfTrue="1">
      <formula>$F9&lt;&gt;$I9</formula>
    </cfRule>
  </conditionalFormatting>
  <conditionalFormatting sqref="D11:D18 D20:D21 D23:D27">
    <cfRule type="cellIs" priority="27" dxfId="112" operator="equal" stopIfTrue="1">
      <formula>""</formula>
    </cfRule>
  </conditionalFormatting>
  <conditionalFormatting sqref="B10:B22 B26:B28">
    <cfRule type="expression" priority="26" dxfId="111" stopIfTrue="1">
      <formula>OR(#REF!&gt;0,#REF!&lt;0)</formula>
    </cfRule>
  </conditionalFormatting>
  <conditionalFormatting sqref="B23:B25">
    <cfRule type="expression" priority="5" dxfId="111" stopIfTrue="1">
      <formula>OR(#REF!&gt;0,#REF!&lt;0)</formula>
    </cfRule>
  </conditionalFormatting>
  <conditionalFormatting sqref="D10">
    <cfRule type="cellIs" priority="4" dxfId="112" operator="equal" stopIfTrue="1">
      <formula>""</formula>
    </cfRule>
  </conditionalFormatting>
  <conditionalFormatting sqref="D19">
    <cfRule type="cellIs" priority="3" dxfId="112" operator="equal" stopIfTrue="1">
      <formula>""</formula>
    </cfRule>
  </conditionalFormatting>
  <conditionalFormatting sqref="D28">
    <cfRule type="cellIs" priority="2" dxfId="112" operator="equal" stopIfTrue="1">
      <formula>""</formula>
    </cfRule>
  </conditionalFormatting>
  <conditionalFormatting sqref="D22">
    <cfRule type="cellIs" priority="1" dxfId="112" operator="equal" stopIfTrue="1">
      <formula>""</formula>
    </cfRule>
  </conditionalFormatting>
  <dataValidations count="1">
    <dataValidation type="decimal" operator="lessThan" allowBlank="1" showInputMessage="1" showErrorMessage="1" sqref="D23:D27 D20:D21 D11:D18">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62"/>
  <sheetViews>
    <sheetView showGridLines="0" showRowColHeaders="0" zoomScalePageLayoutView="0" workbookViewId="0" topLeftCell="A1">
      <selection activeCell="D32" sqref="D32"/>
    </sheetView>
  </sheetViews>
  <sheetFormatPr defaultColWidth="9.33203125" defaultRowHeight="12.75"/>
  <cols>
    <col min="1" max="1" width="30.66015625" style="93" customWidth="1"/>
    <col min="2" max="2" width="20" style="93" customWidth="1"/>
    <col min="3" max="3" width="94.5" style="93" customWidth="1"/>
    <col min="4" max="4" width="27" style="93" customWidth="1"/>
    <col min="5" max="16384" width="9.33203125" style="93"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PASSIRA</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UPPER(MENU!B21)</f>
        <v>11 INFORMAÇÕES DIVERSAS ACERCA DO ATIVO, DO PASSIVO E DA DÍVIDA ATIVA</v>
      </c>
      <c r="C6" s="246"/>
      <c r="D6" s="246"/>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2:4" ht="15.75">
      <c r="B10" s="216" t="s">
        <v>917</v>
      </c>
      <c r="C10" s="197" t="str">
        <f>"Ativo Circulante "&amp;BDValores!E2&amp;" (incluindo RPPS)"</f>
        <v>Ativo Circulante 2018 (incluindo RPPS)</v>
      </c>
      <c r="D10" s="2">
        <v>3768235.33</v>
      </c>
    </row>
    <row r="11" spans="2:4" ht="15.75">
      <c r="B11" s="216" t="s">
        <v>974</v>
      </c>
      <c r="C11" s="197" t="str">
        <f>"Ativo Circulante do RPPS "&amp;BDValores!E2</f>
        <v>Ativo Circulante do RPPS 2018</v>
      </c>
      <c r="D11" s="2">
        <v>554250.05</v>
      </c>
    </row>
    <row r="12" spans="2:4" ht="15.75">
      <c r="B12" s="216" t="s">
        <v>1000</v>
      </c>
      <c r="C12" s="197" t="str">
        <f>"Disponível "&amp;BDValores!E2&amp;" (incluindo RPPS)"</f>
        <v>Disponível 2018 (incluindo RPPS)</v>
      </c>
      <c r="D12" s="2">
        <v>2812317.77</v>
      </c>
    </row>
    <row r="13" spans="2:4" ht="15.75">
      <c r="B13" s="216" t="s">
        <v>1001</v>
      </c>
      <c r="C13" s="197" t="str">
        <f>"Disponível do RPPS "&amp;BDValores!E2</f>
        <v>Disponível do RPPS 2018</v>
      </c>
      <c r="D13" s="2">
        <v>61916.71</v>
      </c>
    </row>
    <row r="14" spans="2:4" ht="15.75">
      <c r="B14" s="216" t="s">
        <v>1002</v>
      </c>
      <c r="C14" s="197" t="str">
        <f>"Ativo Não Circulante "&amp;BDValores!E2&amp;" (incluindo RPPS)"</f>
        <v>Ativo Não Circulante 2018 (incluindo RPPS)</v>
      </c>
      <c r="D14" s="2">
        <v>34699595.25</v>
      </c>
    </row>
    <row r="15" spans="2:3" ht="15.75">
      <c r="B15" s="216"/>
      <c r="C15" s="197"/>
    </row>
    <row r="16" spans="2:4" ht="15.75">
      <c r="B16" s="216" t="s">
        <v>1057</v>
      </c>
      <c r="C16" s="197" t="str">
        <f>"Passivo Circulante "&amp;BDValores!E2&amp;" (incluindo RPPS)"</f>
        <v>Passivo Circulante 2018 (incluindo RPPS)</v>
      </c>
      <c r="D16" s="2">
        <v>23292825.41</v>
      </c>
    </row>
    <row r="17" spans="2:4" ht="15.75">
      <c r="B17" s="216" t="s">
        <v>1058</v>
      </c>
      <c r="C17" s="197" t="str">
        <f>"Passivo Circulante do RPPS "&amp;BDValores!E2</f>
        <v>Passivo Circulante do RPPS 2018</v>
      </c>
      <c r="D17" s="2">
        <v>807038.92</v>
      </c>
    </row>
    <row r="18" spans="2:4" ht="15.75">
      <c r="B18" s="216" t="s">
        <v>1059</v>
      </c>
      <c r="C18" s="197" t="str">
        <f>"Passivo Não Circulante "&amp;BDValores!E2&amp;" (incluindo RPPS)"</f>
        <v>Passivo Não Circulante 2018 (incluindo RPPS)</v>
      </c>
      <c r="D18" s="2">
        <v>23908297.99</v>
      </c>
    </row>
    <row r="19" spans="2:3" ht="15.75">
      <c r="B19" s="216"/>
      <c r="C19" s="197"/>
    </row>
    <row r="20" spans="2:4" ht="15.75">
      <c r="B20" s="216" t="s">
        <v>1060</v>
      </c>
      <c r="C20" s="197" t="str">
        <f>"Recebimentos da Dívida Ativa "&amp;BDValores!E2</f>
        <v>Recebimentos da Dívida Ativa 2018</v>
      </c>
      <c r="D20" s="2">
        <v>144286.74</v>
      </c>
    </row>
    <row r="21" spans="2:3" ht="15.75">
      <c r="B21" s="216"/>
      <c r="C21" s="197"/>
    </row>
    <row r="22" spans="2:4" ht="15.75">
      <c r="B22" s="216" t="s">
        <v>1061</v>
      </c>
      <c r="C22" s="197" t="str">
        <f>"Dívida Ativa (total) "&amp;BDValores!E2</f>
        <v>Dívida Ativa (total) 2018</v>
      </c>
      <c r="D22" s="2">
        <v>8930445.74</v>
      </c>
    </row>
    <row r="23" spans="2:3" ht="15.75">
      <c r="B23" s="216"/>
      <c r="C23" s="197"/>
    </row>
    <row r="24" spans="2:4" ht="15.75">
      <c r="B24" s="216" t="s">
        <v>2342</v>
      </c>
      <c r="C24" s="197" t="str">
        <f>"Dívida Ativa classificada no Ativo Circulante "&amp;BDValores!E2</f>
        <v>Dívida Ativa classificada no Ativo Circulante 2018</v>
      </c>
      <c r="D24" s="2"/>
    </row>
    <row r="25" spans="2:4" ht="15.75">
      <c r="B25" s="216" t="s">
        <v>2343</v>
      </c>
      <c r="C25" s="197" t="str">
        <f>"Dívida Ativa classificada no Ativo Não Circulante "&amp;BDValores!E2</f>
        <v>Dívida Ativa classificada no Ativo Não Circulante 2018</v>
      </c>
      <c r="D25" s="2">
        <v>8930445.74</v>
      </c>
    </row>
    <row r="26" spans="2:3" ht="15.75">
      <c r="B26" s="216"/>
      <c r="C26" s="197"/>
    </row>
    <row r="27" spans="2:4" ht="15.75">
      <c r="B27" s="216" t="s">
        <v>2345</v>
      </c>
      <c r="C27" s="197" t="str">
        <f>"Dívida Ativa Tributária "&amp;BDValores!E2</f>
        <v>Dívida Ativa Tributária 2018</v>
      </c>
      <c r="D27" s="2">
        <v>2228929.07</v>
      </c>
    </row>
    <row r="28" spans="2:4" ht="15.75">
      <c r="B28" s="216" t="s">
        <v>2344</v>
      </c>
      <c r="C28" s="197" t="str">
        <f>"Dívida Ativa não Tributária "&amp;BDValores!E2</f>
        <v>Dívida Ativa não Tributária 2018</v>
      </c>
      <c r="D28" s="2">
        <v>6701516.67</v>
      </c>
    </row>
    <row r="29" ht="12.75">
      <c r="B29" s="217"/>
    </row>
    <row r="30" spans="2:7" ht="15.75">
      <c r="B30" s="214" t="s">
        <v>2438</v>
      </c>
      <c r="C30" s="212" t="str">
        <f>"Restos a pagar processados inscritos em "&amp;BDValores!E2</f>
        <v>Restos a pagar processados inscritos em 2018</v>
      </c>
      <c r="D30" s="89">
        <v>8263390.43</v>
      </c>
      <c r="F30" s="213"/>
      <c r="G30" s="213"/>
    </row>
    <row r="31" spans="2:7" ht="15.75">
      <c r="B31" s="214" t="s">
        <v>2439</v>
      </c>
      <c r="C31" s="212" t="str">
        <f>"Restos a pagar não processados inscritos em "&amp;BDValores!E2</f>
        <v>Restos a pagar não processados inscritos em 2018</v>
      </c>
      <c r="D31" s="89"/>
      <c r="F31" s="213"/>
      <c r="G31" s="213"/>
    </row>
    <row r="32" spans="2:7" ht="15.75">
      <c r="B32" s="215" t="s">
        <v>2440</v>
      </c>
      <c r="C32" s="212" t="str">
        <f>"Saldo dos Restos a Pagar Processados "&amp;BDValores!E2</f>
        <v>Saldo dos Restos a Pagar Processados 2018</v>
      </c>
      <c r="D32" s="89">
        <v>21911660.42</v>
      </c>
      <c r="F32" s="213"/>
      <c r="G32" s="213"/>
    </row>
    <row r="33" spans="2:7" ht="15.75">
      <c r="B33" s="215" t="s">
        <v>2441</v>
      </c>
      <c r="C33" s="212" t="str">
        <f>"Saldo dos Restos a Pagar Não Processados "&amp;BDValores!E2</f>
        <v>Saldo dos Restos a Pagar Não Processados 2018</v>
      </c>
      <c r="D33" s="89">
        <v>479663.33</v>
      </c>
      <c r="F33" s="213"/>
      <c r="G33" s="213"/>
    </row>
    <row r="34" ht="12.75">
      <c r="B34" s="217"/>
    </row>
    <row r="35" ht="12.75">
      <c r="B35" s="217"/>
    </row>
    <row r="36" ht="12.75">
      <c r="B36" s="217"/>
    </row>
    <row r="37" ht="12.75">
      <c r="B37" s="217"/>
    </row>
    <row r="38" ht="12.75">
      <c r="B38" s="217"/>
    </row>
    <row r="39" ht="12.75">
      <c r="B39" s="217"/>
    </row>
    <row r="40" ht="12.75">
      <c r="B40" s="217"/>
    </row>
    <row r="41" ht="12.75">
      <c r="B41" s="217"/>
    </row>
    <row r="42" ht="12.75">
      <c r="B42" s="217"/>
    </row>
    <row r="43" ht="12.75">
      <c r="B43" s="217"/>
    </row>
    <row r="44" ht="12.75">
      <c r="B44" s="217"/>
    </row>
    <row r="45" ht="12.75">
      <c r="B45" s="217"/>
    </row>
    <row r="46" ht="12.75">
      <c r="B46" s="217"/>
    </row>
    <row r="47" ht="12.75">
      <c r="B47" s="217"/>
    </row>
    <row r="48" ht="12.75">
      <c r="B48" s="217"/>
    </row>
    <row r="49" ht="12.75">
      <c r="B49" s="217"/>
    </row>
    <row r="50" ht="12.75">
      <c r="B50" s="217"/>
    </row>
    <row r="51" ht="12.75">
      <c r="B51" s="217"/>
    </row>
    <row r="52" ht="12.75">
      <c r="B52" s="217"/>
    </row>
    <row r="53" ht="12.75">
      <c r="B53" s="217"/>
    </row>
    <row r="54" ht="12.75">
      <c r="B54" s="217"/>
    </row>
    <row r="55" ht="12.75">
      <c r="B55" s="217"/>
    </row>
    <row r="56" ht="12.75">
      <c r="B56" s="217"/>
    </row>
    <row r="57" ht="12.75">
      <c r="B57" s="217"/>
    </row>
    <row r="58" ht="12.75">
      <c r="B58" s="217"/>
    </row>
    <row r="59" ht="12.75">
      <c r="B59" s="217"/>
    </row>
    <row r="60" ht="12.75">
      <c r="B60" s="217"/>
    </row>
    <row r="61" ht="12.75">
      <c r="B61" s="217"/>
    </row>
    <row r="62" ht="12.75">
      <c r="B62" s="217"/>
    </row>
  </sheetData>
  <sheetProtection password="C61A" sheet="1" selectLockedCells="1"/>
  <mergeCells count="3">
    <mergeCell ref="B6:D6"/>
    <mergeCell ref="B2:D2"/>
    <mergeCell ref="B3:D3"/>
  </mergeCells>
  <conditionalFormatting sqref="D9">
    <cfRule type="expression" priority="17" dxfId="108" stopIfTrue="1">
      <formula>$F9&lt;&gt;$I9</formula>
    </cfRule>
  </conditionalFormatting>
  <conditionalFormatting sqref="D10:D14 D16:D18 D20 D22 D24:D25 D27:D28">
    <cfRule type="cellIs" priority="10" dxfId="112" operator="equal" stopIfTrue="1">
      <formula>""</formula>
    </cfRule>
  </conditionalFormatting>
  <conditionalFormatting sqref="B10:B28">
    <cfRule type="expression" priority="4" dxfId="111" stopIfTrue="1">
      <formula>OR(#REF!&gt;0,#REF!&lt;0)</formula>
    </cfRule>
  </conditionalFormatting>
  <conditionalFormatting sqref="D30:D33">
    <cfRule type="cellIs" priority="2" dxfId="112" operator="equal" stopIfTrue="1">
      <formula>""</formula>
    </cfRule>
  </conditionalFormatting>
  <dataValidations count="1">
    <dataValidation type="decimal" operator="lessThan" allowBlank="1" showInputMessage="1" showErrorMessage="1" sqref="D30:D33 D27:D28 D24:D25 D22 D20 D16:D18 D10:D14">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29"/>
  <sheetViews>
    <sheetView showGridLines="0" showRowColHeaders="0" zoomScalePageLayoutView="0" workbookViewId="0" topLeftCell="A1">
      <pane ySplit="8" topLeftCell="A9" activePane="bottomLeft" state="frozen"/>
      <selection pane="topLeft" activeCell="E10" sqref="E10"/>
      <selection pane="bottomLeft" activeCell="D15" sqref="D15"/>
    </sheetView>
  </sheetViews>
  <sheetFormatPr defaultColWidth="0" defaultRowHeight="12.75"/>
  <cols>
    <col min="1" max="1" width="34.5" style="49" customWidth="1"/>
    <col min="2" max="2" width="27.16015625" style="54" customWidth="1"/>
    <col min="3" max="3" width="101.3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PASSIRA</v>
      </c>
      <c r="C3" s="243"/>
      <c r="D3" s="243"/>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48" t="str">
        <f>UPPER(MENU!B22)</f>
        <v>12 DEMONSTRATIVO DA DÍVIDA CONSOLIDADA LÍQUIDA  -  RGF, ANEXO II (LRF, ART. 55, INCISO I, ALÍNEA "B")</v>
      </c>
      <c r="C6" s="248"/>
      <c r="D6" s="248"/>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5" ht="15.75">
      <c r="B10" s="55" t="s">
        <v>917</v>
      </c>
      <c r="C10" s="56" t="s">
        <v>2348</v>
      </c>
      <c r="D10" s="57">
        <f>SUM(D11,D12,D16,D17)</f>
        <v>13295343.170000002</v>
      </c>
      <c r="E10" s="53">
        <v>6</v>
      </c>
    </row>
    <row r="11" spans="2:5" ht="15.75">
      <c r="B11" s="59" t="s">
        <v>920</v>
      </c>
      <c r="C11" s="86" t="s">
        <v>1037</v>
      </c>
      <c r="D11" s="87"/>
      <c r="E11" s="53">
        <v>1</v>
      </c>
    </row>
    <row r="12" spans="2:5" ht="15.75">
      <c r="B12" s="59" t="s">
        <v>946</v>
      </c>
      <c r="C12" s="86" t="s">
        <v>1039</v>
      </c>
      <c r="D12" s="61">
        <f>SUM(D13:D15)</f>
        <v>13265720.030000001</v>
      </c>
      <c r="E12" s="53">
        <v>6</v>
      </c>
    </row>
    <row r="13" spans="2:5" ht="15.75">
      <c r="B13" s="59" t="s">
        <v>948</v>
      </c>
      <c r="C13" s="92" t="s">
        <v>2226</v>
      </c>
      <c r="D13" s="87">
        <v>8663673.39</v>
      </c>
      <c r="E13" s="53">
        <v>1</v>
      </c>
    </row>
    <row r="14" spans="2:5" ht="15.75">
      <c r="B14" s="59" t="s">
        <v>951</v>
      </c>
      <c r="C14" s="92" t="s">
        <v>2227</v>
      </c>
      <c r="D14" s="87">
        <v>4602046.64</v>
      </c>
      <c r="E14" s="53">
        <v>1</v>
      </c>
    </row>
    <row r="15" spans="2:5" ht="15.75">
      <c r="B15" s="59" t="s">
        <v>953</v>
      </c>
      <c r="C15" s="92" t="s">
        <v>1349</v>
      </c>
      <c r="D15" s="87"/>
      <c r="E15" s="53">
        <v>1</v>
      </c>
    </row>
    <row r="16" spans="2:5" ht="15.75">
      <c r="B16" s="59" t="s">
        <v>972</v>
      </c>
      <c r="C16" s="86" t="s">
        <v>2228</v>
      </c>
      <c r="D16" s="87"/>
      <c r="E16" s="53">
        <v>1</v>
      </c>
    </row>
    <row r="17" spans="2:5" ht="15.75">
      <c r="B17" s="59" t="s">
        <v>1069</v>
      </c>
      <c r="C17" s="86" t="s">
        <v>1045</v>
      </c>
      <c r="D17" s="87">
        <v>29623.14</v>
      </c>
      <c r="E17" s="53">
        <v>1</v>
      </c>
    </row>
    <row r="18" spans="1:10" s="64" customFormat="1" ht="15.75">
      <c r="A18" s="49"/>
      <c r="B18" s="55" t="s">
        <v>974</v>
      </c>
      <c r="C18" s="56" t="s">
        <v>1047</v>
      </c>
      <c r="D18" s="57">
        <f>IF((D19+D20-D21)&lt;0,0,(D19+D20-D21))</f>
        <v>23979489.099999998</v>
      </c>
      <c r="E18" s="53">
        <v>6</v>
      </c>
      <c r="F18" s="53"/>
      <c r="G18" s="54"/>
      <c r="H18" s="54"/>
      <c r="I18" s="54"/>
      <c r="J18" s="54"/>
    </row>
    <row r="19" spans="1:10" s="64" customFormat="1" ht="15.75">
      <c r="A19" s="49"/>
      <c r="B19" s="59" t="s">
        <v>977</v>
      </c>
      <c r="C19" s="86" t="s">
        <v>1050</v>
      </c>
      <c r="D19" s="87">
        <v>2750401.06</v>
      </c>
      <c r="E19" s="53"/>
      <c r="F19" s="53"/>
      <c r="G19" s="54"/>
      <c r="H19" s="54"/>
      <c r="I19" s="54"/>
      <c r="J19" s="54"/>
    </row>
    <row r="20" spans="1:10" s="64" customFormat="1" ht="15.75">
      <c r="A20" s="49"/>
      <c r="B20" s="59" t="s">
        <v>979</v>
      </c>
      <c r="C20" s="86" t="s">
        <v>1053</v>
      </c>
      <c r="D20" s="87">
        <v>21229088.04</v>
      </c>
      <c r="E20" s="53"/>
      <c r="F20" s="53"/>
      <c r="G20" s="54"/>
      <c r="H20" s="54"/>
      <c r="I20" s="54"/>
      <c r="J20" s="54"/>
    </row>
    <row r="21" spans="1:10" s="64" customFormat="1" ht="15.75">
      <c r="A21" s="49"/>
      <c r="B21" s="59" t="s">
        <v>982</v>
      </c>
      <c r="C21" s="86" t="s">
        <v>2346</v>
      </c>
      <c r="D21" s="87"/>
      <c r="E21" s="53"/>
      <c r="F21" s="53"/>
      <c r="G21" s="54"/>
      <c r="H21" s="54"/>
      <c r="I21" s="54"/>
      <c r="J21" s="54"/>
    </row>
    <row r="22" spans="1:10" s="64" customFormat="1" ht="15.75">
      <c r="A22" s="49"/>
      <c r="B22" s="55" t="s">
        <v>1000</v>
      </c>
      <c r="C22" s="56" t="s">
        <v>2347</v>
      </c>
      <c r="D22" s="57">
        <f>IF((D10-D18)&lt;0,0,D10-D18)</f>
        <v>0</v>
      </c>
      <c r="F22" s="53"/>
      <c r="G22" s="54"/>
      <c r="H22" s="54"/>
      <c r="I22" s="54"/>
      <c r="J22" s="54"/>
    </row>
    <row r="29" spans="1:10" s="53" customFormat="1" ht="15.75">
      <c r="A29" s="49"/>
      <c r="B29" s="54"/>
      <c r="C29" s="66"/>
      <c r="D29" s="64"/>
      <c r="G29" s="54"/>
      <c r="H29" s="54"/>
      <c r="I29" s="54"/>
      <c r="J29" s="54"/>
    </row>
  </sheetData>
  <sheetProtection password="C61A" sheet="1" selectLockedCells="1"/>
  <mergeCells count="3">
    <mergeCell ref="B6:D6"/>
    <mergeCell ref="B2:D2"/>
    <mergeCell ref="B3:D3"/>
  </mergeCells>
  <conditionalFormatting sqref="D9">
    <cfRule type="expression" priority="32" dxfId="108" stopIfTrue="1">
      <formula>$F9&lt;&gt;$I9</formula>
    </cfRule>
  </conditionalFormatting>
  <conditionalFormatting sqref="D10:D21">
    <cfRule type="cellIs" priority="28" dxfId="112" operator="equal" stopIfTrue="1">
      <formula>""</formula>
    </cfRule>
  </conditionalFormatting>
  <conditionalFormatting sqref="B10:B21">
    <cfRule type="expression" priority="26" dxfId="111" stopIfTrue="1">
      <formula>OR(#REF!&gt;0,#REF!&lt;0)</formula>
    </cfRule>
  </conditionalFormatting>
  <conditionalFormatting sqref="D22">
    <cfRule type="cellIs" priority="2" dxfId="112" operator="equal" stopIfTrue="1">
      <formula>""</formula>
    </cfRule>
  </conditionalFormatting>
  <conditionalFormatting sqref="B22">
    <cfRule type="expression" priority="1" dxfId="111" stopIfTrue="1">
      <formula>OR(#REF!&gt;0,#REF!&lt;0)</formula>
    </cfRule>
  </conditionalFormatting>
  <dataValidations count="1">
    <dataValidation type="decimal" operator="greaterThanOrEqual" allowBlank="1" showInputMessage="1" showErrorMessage="1" errorTitle="Conteúdo não permitido" error="O montante dos restos a pagar deve ser positivo."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2" sqref="D12"/>
    </sheetView>
  </sheetViews>
  <sheetFormatPr defaultColWidth="9.33203125" defaultRowHeight="12.75"/>
  <cols>
    <col min="1" max="1" width="30.66015625" style="93" customWidth="1"/>
    <col min="2" max="2" width="20" style="93" customWidth="1"/>
    <col min="3" max="3" width="115.5" style="93" customWidth="1"/>
    <col min="4" max="4" width="27" style="93" customWidth="1"/>
    <col min="5" max="16384" width="9.33203125" style="93"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PASSIRA</v>
      </c>
      <c r="C3" s="243"/>
      <c r="D3" s="243"/>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48" t="str">
        <f>UPPER(MENU!B23)</f>
        <v>13 REPASSE DE DUODÉCIMO PARA A CÂMARA MUNICIPAL</v>
      </c>
      <c r="C6" s="248"/>
      <c r="D6" s="248"/>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1:5" s="169" customFormat="1" ht="15.75">
      <c r="A10" s="54"/>
      <c r="B10" s="54" t="s">
        <v>1058</v>
      </c>
      <c r="C10" s="54" t="str">
        <f>"Despesa Autorizada para a Câmara no Exercício de "&amp;BDValores!$E$2</f>
        <v>Despesa Autorizada para a Câmara no Exercício de 2018</v>
      </c>
      <c r="D10" s="89">
        <v>2415000</v>
      </c>
      <c r="E10" s="54"/>
    </row>
    <row r="11" spans="1:5" ht="15.75">
      <c r="A11" s="54"/>
      <c r="B11" s="54" t="s">
        <v>1059</v>
      </c>
      <c r="C11" s="54" t="s">
        <v>1164</v>
      </c>
      <c r="D11" s="89">
        <v>1910299.62</v>
      </c>
      <c r="E11" s="54"/>
    </row>
    <row r="12" spans="1:5" ht="15.75">
      <c r="A12" s="54"/>
      <c r="B12" s="54" t="s">
        <v>1060</v>
      </c>
      <c r="C12" s="54" t="s">
        <v>1166</v>
      </c>
      <c r="D12" s="89"/>
      <c r="E12" s="54"/>
    </row>
    <row r="13" spans="1:5" ht="15.75">
      <c r="A13" s="54"/>
      <c r="B13" s="54" t="s">
        <v>1061</v>
      </c>
      <c r="C13" s="54" t="s">
        <v>2349</v>
      </c>
      <c r="D13" s="94">
        <f>+D11-D12</f>
        <v>1910299.62</v>
      </c>
      <c r="E13" s="54"/>
    </row>
  </sheetData>
  <sheetProtection password="C61A" sheet="1" selectLockedCells="1"/>
  <mergeCells count="3">
    <mergeCell ref="B6:D6"/>
    <mergeCell ref="B2:D2"/>
    <mergeCell ref="B3:D3"/>
  </mergeCells>
  <conditionalFormatting sqref="D9">
    <cfRule type="expression" priority="4" dxfId="108" stopIfTrue="1">
      <formula>$F9&lt;&gt;$I9</formula>
    </cfRule>
  </conditionalFormatting>
  <conditionalFormatting sqref="D10:D12">
    <cfRule type="cellIs" priority="3" dxfId="112" operator="equal" stopIfTrue="1">
      <formula>""</formula>
    </cfRule>
  </conditionalFormatting>
  <dataValidations count="1">
    <dataValidation type="decimal" operator="lessThan" allowBlank="1" showInputMessage="1" showErrorMessage="1" sqref="D10:D12">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70" zoomScaleNormal="70" zoomScalePageLayoutView="0" workbookViewId="0" topLeftCell="A1">
      <selection activeCell="H16" sqref="H16"/>
    </sheetView>
  </sheetViews>
  <sheetFormatPr defaultColWidth="9.33203125" defaultRowHeight="12.75"/>
  <cols>
    <col min="1" max="1" width="14.83203125" style="93" customWidth="1"/>
    <col min="2" max="2" width="17.33203125" style="93" customWidth="1"/>
    <col min="3" max="5" width="30" style="93" customWidth="1"/>
    <col min="6" max="6" width="4.5" style="93" customWidth="1"/>
    <col min="7" max="7" width="17.33203125" style="93" customWidth="1"/>
    <col min="8" max="10" width="30" style="93" customWidth="1"/>
    <col min="11" max="16384" width="9.33203125" style="93" customWidth="1"/>
  </cols>
  <sheetData>
    <row r="1" spans="2:6" s="4" customFormat="1" ht="15.75">
      <c r="B1" s="33"/>
      <c r="C1" s="5"/>
      <c r="D1" s="5"/>
      <c r="E1" s="5"/>
      <c r="F1" s="9"/>
    </row>
    <row r="2" spans="2:10"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c r="I2" s="228"/>
      <c r="J2" s="228"/>
    </row>
    <row r="3" spans="2:10" s="10" customFormat="1" ht="12.75">
      <c r="B3" s="243" t="str">
        <f>IF(SUM!$G$3="","",IF(SUM!$G$3="RECIFE","CIDADE DO RECIFE","MUNICÍPIO DE "&amp;UPPER(SUM!G3)))</f>
        <v>MUNICÍPIO DE PASSIRA</v>
      </c>
      <c r="C3" s="243"/>
      <c r="D3" s="243"/>
      <c r="E3" s="243"/>
      <c r="F3" s="243"/>
      <c r="G3" s="243"/>
      <c r="H3" s="243"/>
      <c r="I3" s="243"/>
      <c r="J3" s="243"/>
    </row>
    <row r="4" spans="1:7" s="10" customFormat="1" ht="18.75">
      <c r="A4" s="137"/>
      <c r="B4" s="137"/>
      <c r="C4" s="137"/>
      <c r="D4" s="137"/>
      <c r="E4" s="137"/>
      <c r="F4" s="32"/>
      <c r="G4" s="32"/>
    </row>
    <row r="5" spans="1:7" s="10" customFormat="1" ht="21.75" customHeight="1">
      <c r="A5" s="137"/>
      <c r="B5" s="137"/>
      <c r="C5" s="137"/>
      <c r="D5" s="137"/>
      <c r="E5" s="137"/>
      <c r="F5" s="32"/>
      <c r="G5" s="32"/>
    </row>
    <row r="6" spans="1:11" s="9" customFormat="1" ht="15.75">
      <c r="A6" s="8"/>
      <c r="B6" s="248" t="str">
        <f>UPPER(MENU!B25)</f>
        <v>15 VANTAGENS REMUNERATÓRIAS</v>
      </c>
      <c r="C6" s="248"/>
      <c r="D6" s="248"/>
      <c r="E6" s="248"/>
      <c r="F6" s="248"/>
      <c r="G6" s="248"/>
      <c r="H6" s="248"/>
      <c r="I6" s="248"/>
      <c r="J6" s="248"/>
      <c r="K6" s="8"/>
    </row>
    <row r="7" spans="1:11" s="9" customFormat="1" ht="15.75">
      <c r="A7" s="8"/>
      <c r="C7" s="31"/>
      <c r="D7" s="31"/>
      <c r="E7" s="31"/>
      <c r="H7" s="7"/>
      <c r="I7" s="7"/>
      <c r="J7" s="7"/>
      <c r="K7" s="8"/>
    </row>
    <row r="8" spans="1:11" s="9" customFormat="1" ht="15.75">
      <c r="A8" s="8"/>
      <c r="B8" s="249" t="s">
        <v>1779</v>
      </c>
      <c r="C8" s="249"/>
      <c r="D8" s="249"/>
      <c r="E8" s="249"/>
      <c r="G8" s="249" t="s">
        <v>1780</v>
      </c>
      <c r="H8" s="249"/>
      <c r="I8" s="249"/>
      <c r="J8" s="249"/>
      <c r="K8" s="8"/>
    </row>
    <row r="9" spans="1:11" s="9" customFormat="1" ht="15.75">
      <c r="A9" s="8"/>
      <c r="C9" s="31"/>
      <c r="D9" s="31"/>
      <c r="E9" s="31"/>
      <c r="H9" s="31"/>
      <c r="I9" s="31"/>
      <c r="J9" s="31"/>
      <c r="K9" s="8"/>
    </row>
    <row r="10" spans="1:11" s="9" customFormat="1" ht="31.5">
      <c r="A10" s="48"/>
      <c r="B10" s="39" t="s">
        <v>121</v>
      </c>
      <c r="C10" s="188" t="s">
        <v>2206</v>
      </c>
      <c r="D10" s="188" t="s">
        <v>2207</v>
      </c>
      <c r="E10" s="188" t="s">
        <v>1782</v>
      </c>
      <c r="G10" s="39" t="s">
        <v>121</v>
      </c>
      <c r="H10" s="188" t="s">
        <v>2206</v>
      </c>
      <c r="I10" s="188" t="s">
        <v>2207</v>
      </c>
      <c r="J10" s="188" t="s">
        <v>1782</v>
      </c>
      <c r="K10" s="8"/>
    </row>
    <row r="11" spans="1:10" s="54" customFormat="1" ht="15.75">
      <c r="A11" s="49"/>
      <c r="B11" s="51"/>
      <c r="C11" s="52"/>
      <c r="D11" s="52"/>
      <c r="E11" s="52"/>
      <c r="F11" s="53"/>
      <c r="G11" s="51"/>
      <c r="H11" s="61"/>
      <c r="I11" s="61"/>
      <c r="J11" s="61"/>
    </row>
    <row r="12" spans="1:10" s="54" customFormat="1" ht="15.75">
      <c r="A12" s="49"/>
      <c r="B12" s="85" t="s">
        <v>81</v>
      </c>
      <c r="C12" s="40">
        <v>1704955.99</v>
      </c>
      <c r="D12" s="40"/>
      <c r="E12" s="61">
        <f>C12+D12</f>
        <v>1704955.99</v>
      </c>
      <c r="F12" s="53"/>
      <c r="G12" s="85" t="s">
        <v>81</v>
      </c>
      <c r="H12" s="40">
        <v>425496.09</v>
      </c>
      <c r="I12" s="40"/>
      <c r="J12" s="61">
        <f>H12+I12</f>
        <v>425496.09</v>
      </c>
    </row>
    <row r="13" spans="1:10" s="54" customFormat="1" ht="15.75">
      <c r="A13" s="49"/>
      <c r="B13" s="85" t="s">
        <v>82</v>
      </c>
      <c r="C13" s="40">
        <v>1597561.49</v>
      </c>
      <c r="D13" s="40"/>
      <c r="E13" s="61">
        <f aca="true" t="shared" si="0" ref="E13:E24">C13+D13</f>
        <v>1597561.49</v>
      </c>
      <c r="F13" s="53">
        <f>IF(C13="",1,0)</f>
        <v>0</v>
      </c>
      <c r="G13" s="85" t="s">
        <v>82</v>
      </c>
      <c r="H13" s="40">
        <v>368297.92</v>
      </c>
      <c r="I13" s="40"/>
      <c r="J13" s="61">
        <f aca="true" t="shared" si="1" ref="J13:J24">H13+I13</f>
        <v>368297.92</v>
      </c>
    </row>
    <row r="14" spans="1:10" s="54" customFormat="1" ht="15.75">
      <c r="A14" s="49"/>
      <c r="B14" s="85" t="s">
        <v>83</v>
      </c>
      <c r="C14" s="40">
        <v>1795701.8</v>
      </c>
      <c r="D14" s="40"/>
      <c r="E14" s="61">
        <f t="shared" si="0"/>
        <v>1795701.8</v>
      </c>
      <c r="F14" s="53">
        <f>IF(C14="",1,0)</f>
        <v>0</v>
      </c>
      <c r="G14" s="85" t="s">
        <v>83</v>
      </c>
      <c r="H14" s="40">
        <v>392038.01</v>
      </c>
      <c r="I14" s="40"/>
      <c r="J14" s="61">
        <f t="shared" si="1"/>
        <v>392038.01</v>
      </c>
    </row>
    <row r="15" spans="1:10" s="54" customFormat="1" ht="15.75">
      <c r="A15" s="49"/>
      <c r="B15" s="85" t="s">
        <v>84</v>
      </c>
      <c r="C15" s="40">
        <v>1887773.96</v>
      </c>
      <c r="D15" s="40"/>
      <c r="E15" s="61">
        <f t="shared" si="0"/>
        <v>1887773.96</v>
      </c>
      <c r="F15" s="53">
        <f>IF(C15="",1,0)</f>
        <v>0</v>
      </c>
      <c r="G15" s="85" t="s">
        <v>84</v>
      </c>
      <c r="H15" s="40">
        <v>445786.94</v>
      </c>
      <c r="I15" s="40"/>
      <c r="J15" s="61">
        <f t="shared" si="1"/>
        <v>445786.94</v>
      </c>
    </row>
    <row r="16" spans="2:10" ht="15.75">
      <c r="B16" s="85" t="s">
        <v>85</v>
      </c>
      <c r="C16" s="40">
        <v>1863122.19</v>
      </c>
      <c r="D16" s="40"/>
      <c r="E16" s="61">
        <f t="shared" si="0"/>
        <v>1863122.19</v>
      </c>
      <c r="G16" s="85" t="s">
        <v>85</v>
      </c>
      <c r="H16" s="40">
        <v>542820.86</v>
      </c>
      <c r="I16" s="40"/>
      <c r="J16" s="61">
        <f t="shared" si="1"/>
        <v>542820.86</v>
      </c>
    </row>
    <row r="17" spans="2:10" ht="15.75">
      <c r="B17" s="85" t="s">
        <v>86</v>
      </c>
      <c r="C17" s="40">
        <v>1826148.67</v>
      </c>
      <c r="D17" s="40"/>
      <c r="E17" s="61">
        <f t="shared" si="0"/>
        <v>1826148.67</v>
      </c>
      <c r="G17" s="85" t="s">
        <v>86</v>
      </c>
      <c r="H17" s="40">
        <v>434464.52</v>
      </c>
      <c r="I17" s="40"/>
      <c r="J17" s="61">
        <f t="shared" si="1"/>
        <v>434464.52</v>
      </c>
    </row>
    <row r="18" spans="2:10" ht="15.75">
      <c r="B18" s="85" t="s">
        <v>87</v>
      </c>
      <c r="C18" s="40">
        <v>2307704.15</v>
      </c>
      <c r="D18" s="40"/>
      <c r="E18" s="61">
        <f t="shared" si="0"/>
        <v>2307704.15</v>
      </c>
      <c r="G18" s="85" t="s">
        <v>87</v>
      </c>
      <c r="H18" s="40">
        <v>507664.18</v>
      </c>
      <c r="I18" s="40"/>
      <c r="J18" s="61">
        <f t="shared" si="1"/>
        <v>507664.18</v>
      </c>
    </row>
    <row r="19" spans="2:10" ht="15.75">
      <c r="B19" s="85" t="s">
        <v>88</v>
      </c>
      <c r="C19" s="40">
        <v>1874290.87</v>
      </c>
      <c r="D19" s="40"/>
      <c r="E19" s="61">
        <f t="shared" si="0"/>
        <v>1874290.87</v>
      </c>
      <c r="G19" s="85" t="s">
        <v>88</v>
      </c>
      <c r="H19" s="40">
        <v>526757.25</v>
      </c>
      <c r="I19" s="40"/>
      <c r="J19" s="61">
        <f t="shared" si="1"/>
        <v>526757.25</v>
      </c>
    </row>
    <row r="20" spans="2:10" ht="15.75">
      <c r="B20" s="85" t="s">
        <v>89</v>
      </c>
      <c r="C20" s="40">
        <v>1240950.69</v>
      </c>
      <c r="D20" s="40"/>
      <c r="E20" s="61">
        <f t="shared" si="0"/>
        <v>1240950.69</v>
      </c>
      <c r="G20" s="85" t="s">
        <v>89</v>
      </c>
      <c r="H20" s="40">
        <v>1051461.07</v>
      </c>
      <c r="I20" s="40"/>
      <c r="J20" s="61">
        <f t="shared" si="1"/>
        <v>1051461.07</v>
      </c>
    </row>
    <row r="21" spans="2:10" ht="15.75">
      <c r="B21" s="85" t="s">
        <v>90</v>
      </c>
      <c r="C21" s="40">
        <v>1292480.17</v>
      </c>
      <c r="D21" s="40"/>
      <c r="E21" s="61">
        <f t="shared" si="0"/>
        <v>1292480.17</v>
      </c>
      <c r="G21" s="85" t="s">
        <v>90</v>
      </c>
      <c r="H21" s="40">
        <v>1042144.24</v>
      </c>
      <c r="I21" s="40"/>
      <c r="J21" s="61">
        <f t="shared" si="1"/>
        <v>1042144.24</v>
      </c>
    </row>
    <row r="22" spans="2:10" ht="15.75">
      <c r="B22" s="85" t="s">
        <v>91</v>
      </c>
      <c r="C22" s="40">
        <v>1429703.44</v>
      </c>
      <c r="D22" s="40"/>
      <c r="E22" s="61">
        <f t="shared" si="0"/>
        <v>1429703.44</v>
      </c>
      <c r="G22" s="85" t="s">
        <v>91</v>
      </c>
      <c r="H22" s="40">
        <v>1004080.86</v>
      </c>
      <c r="I22" s="40"/>
      <c r="J22" s="61">
        <f t="shared" si="1"/>
        <v>1004080.86</v>
      </c>
    </row>
    <row r="23" spans="2:10" ht="15.75">
      <c r="B23" s="85" t="s">
        <v>92</v>
      </c>
      <c r="C23" s="40">
        <v>1301544.71</v>
      </c>
      <c r="D23" s="40"/>
      <c r="E23" s="61">
        <f t="shared" si="0"/>
        <v>1301544.71</v>
      </c>
      <c r="G23" s="85" t="s">
        <v>92</v>
      </c>
      <c r="H23" s="40">
        <v>1874271.87</v>
      </c>
      <c r="I23" s="40">
        <v>384145.71</v>
      </c>
      <c r="J23" s="61">
        <f t="shared" si="1"/>
        <v>2258417.58</v>
      </c>
    </row>
    <row r="24" spans="2:10" ht="15.75">
      <c r="B24" s="85" t="s">
        <v>1344</v>
      </c>
      <c r="C24" s="40"/>
      <c r="D24" s="40"/>
      <c r="E24" s="61">
        <f t="shared" si="0"/>
        <v>0</v>
      </c>
      <c r="G24" s="85" t="s">
        <v>1344</v>
      </c>
      <c r="H24" s="40"/>
      <c r="I24" s="40"/>
      <c r="J24" s="61">
        <f t="shared" si="1"/>
        <v>0</v>
      </c>
    </row>
    <row r="25" spans="2:10" ht="15.75">
      <c r="B25" s="56" t="s">
        <v>421</v>
      </c>
      <c r="C25" s="57">
        <f>SUM(C12:C24)</f>
        <v>20121938.130000003</v>
      </c>
      <c r="D25" s="57">
        <f>SUM(D12:D24)</f>
        <v>0</v>
      </c>
      <c r="E25" s="57">
        <f>SUM(E12:E24)</f>
        <v>20121938.130000003</v>
      </c>
      <c r="G25" s="56" t="s">
        <v>421</v>
      </c>
      <c r="H25" s="57">
        <f>SUM(H12:H24)</f>
        <v>8615283.81</v>
      </c>
      <c r="I25" s="57">
        <f>SUM(I12:I24)</f>
        <v>384145.71</v>
      </c>
      <c r="J25" s="57">
        <f>SUM(J12:J24)</f>
        <v>8999429.52</v>
      </c>
    </row>
    <row r="26" ht="15.75">
      <c r="B26" s="85"/>
    </row>
  </sheetData>
  <sheetProtection password="C61A" sheet="1" selectLockedCells="1"/>
  <mergeCells count="5">
    <mergeCell ref="B8:E8"/>
    <mergeCell ref="G8:J8"/>
    <mergeCell ref="B2:J2"/>
    <mergeCell ref="B3:J3"/>
    <mergeCell ref="B6:J6"/>
  </mergeCells>
  <conditionalFormatting sqref="C12:E25">
    <cfRule type="cellIs" priority="7" dxfId="112" operator="equal" stopIfTrue="1">
      <formula>""</formula>
    </cfRule>
  </conditionalFormatting>
  <conditionalFormatting sqref="H11:J11">
    <cfRule type="expression" priority="5" dxfId="108" stopIfTrue="1">
      <formula>$G31&lt;&gt;$L31</formula>
    </cfRule>
  </conditionalFormatting>
  <conditionalFormatting sqref="H12:J25">
    <cfRule type="cellIs" priority="4" dxfId="112" operator="equal" stopIfTrue="1">
      <formula>""</formula>
    </cfRule>
  </conditionalFormatting>
  <conditionalFormatting sqref="C11:E11">
    <cfRule type="expression" priority="9" dxfId="108" stopIfTrue="1">
      <formula>#REF!&lt;&gt;$L11</formula>
    </cfRule>
  </conditionalFormatting>
  <conditionalFormatting sqref="I25:J25">
    <cfRule type="cellIs" priority="3" dxfId="112" operator="equal" stopIfTrue="1">
      <formula>""</formula>
    </cfRule>
  </conditionalFormatting>
  <conditionalFormatting sqref="H25:J25">
    <cfRule type="cellIs" priority="2" dxfId="112" operator="equal" stopIfTrue="1">
      <formula>""</formula>
    </cfRule>
  </conditionalFormatting>
  <conditionalFormatting sqref="J12:J24">
    <cfRule type="cellIs" priority="1" dxfId="112"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8.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H10" sqref="H10:H21"/>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3" customWidth="1"/>
    <col min="6" max="6" width="26.33203125" style="113" customWidth="1"/>
    <col min="7" max="7" width="20.83203125" style="113" bestFit="1" customWidth="1"/>
    <col min="8" max="8" width="25.16015625" style="10" customWidth="1"/>
    <col min="9" max="11" width="13.16015625" style="111" customWidth="1"/>
    <col min="12" max="12" width="13.16015625" style="111" hidden="1" customWidth="1"/>
    <col min="13" max="21" width="13.16015625" style="111" customWidth="1"/>
    <col min="22" max="22" width="13.16015625" style="112"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row>
    <row r="3" spans="2:8" s="10" customFormat="1" ht="18.75" customHeight="1">
      <c r="B3" s="250" t="str">
        <f>IF(SUM!$G$3="","",IF(SUM!$G$3="RECIFE","CIDADE DO RECIFE","MUNICÍPIO DE "&amp;UPPER(SUM!G3)))</f>
        <v>MUNICÍPIO DE PASSIRA</v>
      </c>
      <c r="C3" s="250"/>
      <c r="D3" s="250"/>
      <c r="E3" s="250"/>
      <c r="F3" s="250"/>
      <c r="G3" s="250"/>
      <c r="H3" s="250"/>
    </row>
    <row r="4" spans="1:7" s="10" customFormat="1" ht="18.75">
      <c r="A4" s="137"/>
      <c r="B4" s="137"/>
      <c r="C4" s="137"/>
      <c r="D4" s="137"/>
      <c r="E4" s="32"/>
      <c r="F4" s="32"/>
      <c r="G4" s="32"/>
    </row>
    <row r="5" spans="1:7" s="10" customFormat="1" ht="21.75" customHeight="1">
      <c r="A5" s="137"/>
      <c r="B5" s="137"/>
      <c r="C5" s="137"/>
      <c r="D5" s="137"/>
      <c r="E5" s="32"/>
      <c r="F5" s="32"/>
      <c r="G5" s="32"/>
    </row>
    <row r="6" spans="1:8" s="9" customFormat="1" ht="15.75">
      <c r="A6" s="8"/>
      <c r="B6" s="248" t="str">
        <f>UPPER(MENU!B24)</f>
        <v>14 SUBSÍDIO FIXADO - PREFEITO</v>
      </c>
      <c r="C6" s="248"/>
      <c r="D6" s="248"/>
      <c r="E6" s="248"/>
      <c r="F6" s="248"/>
      <c r="G6" s="248"/>
      <c r="H6" s="248"/>
    </row>
    <row r="7" spans="1:8" s="9" customFormat="1" ht="15.75">
      <c r="A7" s="8"/>
      <c r="F7" s="110"/>
      <c r="G7" s="110"/>
      <c r="H7" s="31"/>
    </row>
    <row r="8" spans="1:8" s="9" customFormat="1" ht="32.25" customHeight="1">
      <c r="A8" s="48"/>
      <c r="B8" s="165" t="s">
        <v>1318</v>
      </c>
      <c r="C8" s="165" t="s">
        <v>121</v>
      </c>
      <c r="D8" s="166" t="s">
        <v>62</v>
      </c>
      <c r="E8" s="165" t="s">
        <v>1589</v>
      </c>
      <c r="F8" s="165" t="s">
        <v>1348</v>
      </c>
      <c r="G8" s="165" t="s">
        <v>1594</v>
      </c>
      <c r="H8" s="166" t="s">
        <v>393</v>
      </c>
    </row>
    <row r="9" spans="1:10" s="82" customFormat="1" ht="15.75">
      <c r="A9" s="9"/>
      <c r="B9" s="9"/>
      <c r="C9" s="9"/>
      <c r="D9" s="106"/>
      <c r="E9" s="9"/>
      <c r="F9" s="110"/>
      <c r="G9" s="110"/>
      <c r="H9" s="106"/>
      <c r="I9" s="9"/>
      <c r="J9" s="9"/>
    </row>
    <row r="10" spans="2:12" ht="15.75">
      <c r="B10" s="107" t="s">
        <v>1331</v>
      </c>
      <c r="C10" s="108" t="s">
        <v>81</v>
      </c>
      <c r="D10" s="110" t="s">
        <v>1316</v>
      </c>
      <c r="E10" s="114"/>
      <c r="F10" s="163"/>
      <c r="G10" s="164"/>
      <c r="H10" s="89">
        <v>20000</v>
      </c>
      <c r="I10" s="8"/>
      <c r="J10" s="8"/>
      <c r="L10" s="162" t="s">
        <v>1590</v>
      </c>
    </row>
    <row r="11" spans="2:12" ht="15.75">
      <c r="B11" s="107" t="s">
        <v>1332</v>
      </c>
      <c r="C11" s="108" t="s">
        <v>82</v>
      </c>
      <c r="D11" s="110" t="s">
        <v>1316</v>
      </c>
      <c r="E11" s="114"/>
      <c r="F11" s="163"/>
      <c r="G11" s="164"/>
      <c r="H11" s="89">
        <v>20000</v>
      </c>
      <c r="I11" s="8"/>
      <c r="J11" s="8"/>
      <c r="L11" s="161" t="s">
        <v>1591</v>
      </c>
    </row>
    <row r="12" spans="2:12" ht="15.75">
      <c r="B12" s="107" t="s">
        <v>1333</v>
      </c>
      <c r="C12" s="108" t="s">
        <v>83</v>
      </c>
      <c r="D12" s="110" t="s">
        <v>1316</v>
      </c>
      <c r="E12" s="114"/>
      <c r="F12" s="163"/>
      <c r="G12" s="164"/>
      <c r="H12" s="89">
        <v>20000</v>
      </c>
      <c r="I12" s="8"/>
      <c r="J12" s="8"/>
      <c r="L12" s="161" t="s">
        <v>1592</v>
      </c>
    </row>
    <row r="13" spans="2:12" ht="15.75">
      <c r="B13" s="107" t="s">
        <v>1334</v>
      </c>
      <c r="C13" s="108" t="s">
        <v>84</v>
      </c>
      <c r="D13" s="110" t="s">
        <v>1316</v>
      </c>
      <c r="E13" s="114"/>
      <c r="F13" s="163"/>
      <c r="G13" s="164"/>
      <c r="H13" s="89">
        <v>20000</v>
      </c>
      <c r="I13" s="8"/>
      <c r="J13" s="8"/>
      <c r="L13" s="161" t="s">
        <v>1593</v>
      </c>
    </row>
    <row r="14" spans="2:10" ht="15.75">
      <c r="B14" s="107" t="s">
        <v>1335</v>
      </c>
      <c r="C14" s="108" t="s">
        <v>85</v>
      </c>
      <c r="D14" s="110" t="s">
        <v>1316</v>
      </c>
      <c r="E14" s="114"/>
      <c r="F14" s="163"/>
      <c r="G14" s="164"/>
      <c r="H14" s="89">
        <v>20000</v>
      </c>
      <c r="I14" s="8"/>
      <c r="J14" s="8"/>
    </row>
    <row r="15" spans="2:10" ht="15.75">
      <c r="B15" s="107" t="s">
        <v>1336</v>
      </c>
      <c r="C15" s="108" t="s">
        <v>86</v>
      </c>
      <c r="D15" s="110" t="s">
        <v>1316</v>
      </c>
      <c r="E15" s="114"/>
      <c r="F15" s="163"/>
      <c r="G15" s="164"/>
      <c r="H15" s="89">
        <v>20000</v>
      </c>
      <c r="I15" s="8"/>
      <c r="J15" s="8"/>
    </row>
    <row r="16" spans="2:10" ht="15.75">
      <c r="B16" s="107" t="s">
        <v>1337</v>
      </c>
      <c r="C16" s="108" t="s">
        <v>87</v>
      </c>
      <c r="D16" s="110" t="s">
        <v>1316</v>
      </c>
      <c r="E16" s="114"/>
      <c r="F16" s="163"/>
      <c r="G16" s="164"/>
      <c r="H16" s="89">
        <v>20000</v>
      </c>
      <c r="I16" s="8"/>
      <c r="J16" s="8"/>
    </row>
    <row r="17" spans="2:10" ht="15.75">
      <c r="B17" s="107" t="s">
        <v>1338</v>
      </c>
      <c r="C17" s="108" t="s">
        <v>88</v>
      </c>
      <c r="D17" s="110" t="s">
        <v>1316</v>
      </c>
      <c r="E17" s="114"/>
      <c r="F17" s="163"/>
      <c r="G17" s="164"/>
      <c r="H17" s="89">
        <v>20000</v>
      </c>
      <c r="I17" s="8"/>
      <c r="J17" s="8"/>
    </row>
    <row r="18" spans="2:10" ht="15.75">
      <c r="B18" s="107" t="s">
        <v>1339</v>
      </c>
      <c r="C18" s="108" t="s">
        <v>89</v>
      </c>
      <c r="D18" s="110" t="s">
        <v>1316</v>
      </c>
      <c r="E18" s="114"/>
      <c r="F18" s="163"/>
      <c r="G18" s="164"/>
      <c r="H18" s="89">
        <v>20000</v>
      </c>
      <c r="I18" s="8"/>
      <c r="J18" s="8"/>
    </row>
    <row r="19" spans="2:10" ht="15.75">
      <c r="B19" s="107" t="s">
        <v>1340</v>
      </c>
      <c r="C19" s="108" t="s">
        <v>90</v>
      </c>
      <c r="D19" s="110" t="s">
        <v>1316</v>
      </c>
      <c r="E19" s="114"/>
      <c r="F19" s="163"/>
      <c r="G19" s="164"/>
      <c r="H19" s="89">
        <v>20000</v>
      </c>
      <c r="I19" s="8"/>
      <c r="J19" s="8"/>
    </row>
    <row r="20" spans="2:10" ht="15.75">
      <c r="B20" s="107" t="s">
        <v>1341</v>
      </c>
      <c r="C20" s="108" t="s">
        <v>91</v>
      </c>
      <c r="D20" s="110" t="s">
        <v>1316</v>
      </c>
      <c r="E20" s="114"/>
      <c r="F20" s="163"/>
      <c r="G20" s="164"/>
      <c r="H20" s="89">
        <v>20000</v>
      </c>
      <c r="I20" s="8"/>
      <c r="J20" s="8"/>
    </row>
    <row r="21" spans="2:10" ht="15.75">
      <c r="B21" s="107" t="s">
        <v>1342</v>
      </c>
      <c r="C21" s="108" t="s">
        <v>92</v>
      </c>
      <c r="D21" s="110" t="s">
        <v>1316</v>
      </c>
      <c r="E21" s="114"/>
      <c r="F21" s="163"/>
      <c r="G21" s="164"/>
      <c r="H21" s="89">
        <v>20000</v>
      </c>
      <c r="I21" s="8"/>
      <c r="J21" s="8"/>
    </row>
    <row r="22" spans="2:10" ht="15.75">
      <c r="B22" s="107" t="s">
        <v>1343</v>
      </c>
      <c r="C22" s="108" t="s">
        <v>1344</v>
      </c>
      <c r="D22" s="110" t="s">
        <v>1316</v>
      </c>
      <c r="E22" s="114"/>
      <c r="F22" s="163"/>
      <c r="G22" s="164"/>
      <c r="H22" s="89"/>
      <c r="I22" s="8"/>
      <c r="J22" s="8"/>
    </row>
    <row r="23" spans="2:10" ht="15.75">
      <c r="B23" s="109"/>
      <c r="C23" s="9"/>
      <c r="D23" s="110"/>
      <c r="E23" s="115"/>
      <c r="F23" s="110"/>
      <c r="G23" s="110"/>
      <c r="H23" s="9"/>
      <c r="I23" s="8"/>
      <c r="J23" s="8"/>
    </row>
    <row r="24" spans="2:10" ht="15.75">
      <c r="B24" s="9"/>
      <c r="C24" s="9"/>
      <c r="D24" s="9"/>
      <c r="E24" s="116"/>
      <c r="F24" s="111"/>
      <c r="G24" s="111"/>
      <c r="H24" s="9"/>
      <c r="I24" s="8"/>
      <c r="J24" s="8"/>
    </row>
    <row r="25" spans="2:10" ht="15.75">
      <c r="B25" s="9"/>
      <c r="C25" s="9"/>
      <c r="D25" s="35"/>
      <c r="E25" s="115"/>
      <c r="F25" s="110"/>
      <c r="G25" s="110"/>
      <c r="H25" s="9"/>
      <c r="I25" s="8"/>
      <c r="J25" s="8"/>
    </row>
    <row r="26" spans="2:10" ht="15.75">
      <c r="B26" s="9"/>
      <c r="C26" s="9"/>
      <c r="D26" s="35"/>
      <c r="E26" s="115"/>
      <c r="F26" s="110"/>
      <c r="G26" s="110"/>
      <c r="H26" s="9"/>
      <c r="I26" s="8"/>
      <c r="J26" s="8"/>
    </row>
    <row r="27" spans="2:10" ht="15.75">
      <c r="B27" s="9"/>
      <c r="C27" s="9"/>
      <c r="D27" s="110"/>
      <c r="E27" s="115"/>
      <c r="F27" s="110"/>
      <c r="G27" s="110"/>
      <c r="H27" s="9"/>
      <c r="I27" s="8"/>
      <c r="J27" s="8"/>
    </row>
    <row r="28" spans="2:10" ht="15.75">
      <c r="B28" s="9"/>
      <c r="C28" s="9"/>
      <c r="D28" s="110"/>
      <c r="E28" s="115"/>
      <c r="F28" s="110"/>
      <c r="G28" s="110"/>
      <c r="H28" s="9"/>
      <c r="I28" s="8"/>
      <c r="J28" s="8"/>
    </row>
    <row r="29" spans="2:10" ht="15.75">
      <c r="B29" s="9"/>
      <c r="C29" s="9"/>
      <c r="D29" s="110"/>
      <c r="E29" s="115"/>
      <c r="F29" s="110"/>
      <c r="G29" s="110"/>
      <c r="H29" s="9"/>
      <c r="I29" s="8"/>
      <c r="J29" s="8"/>
    </row>
    <row r="30" spans="2:10" ht="15.75">
      <c r="B30" s="9"/>
      <c r="C30" s="9"/>
      <c r="D30" s="110"/>
      <c r="E30" s="115"/>
      <c r="F30" s="110"/>
      <c r="G30" s="110"/>
      <c r="H30" s="9"/>
      <c r="I30" s="8"/>
      <c r="J30" s="8"/>
    </row>
    <row r="31" spans="2:10" ht="15.75">
      <c r="B31" s="9"/>
      <c r="C31" s="9"/>
      <c r="D31" s="110"/>
      <c r="E31" s="115"/>
      <c r="F31" s="110"/>
      <c r="G31" s="110"/>
      <c r="H31" s="9"/>
      <c r="I31" s="8"/>
      <c r="J31" s="8"/>
    </row>
    <row r="32" spans="4:5" ht="15.75">
      <c r="D32" s="110"/>
      <c r="E32" s="117"/>
    </row>
    <row r="33" spans="4:5" ht="15.75">
      <c r="D33" s="110"/>
      <c r="E33" s="117"/>
    </row>
    <row r="34" spans="4:5" ht="15.75">
      <c r="D34" s="110"/>
      <c r="E34" s="117"/>
    </row>
    <row r="35" spans="4:5" ht="15.75">
      <c r="D35" s="110"/>
      <c r="E35" s="117"/>
    </row>
    <row r="36" ht="15.75">
      <c r="D36" s="110"/>
    </row>
    <row r="37" ht="15.75">
      <c r="D37" s="110"/>
    </row>
    <row r="38" ht="15.75">
      <c r="D38" s="110"/>
    </row>
    <row r="39" ht="15.75">
      <c r="D39" s="110"/>
    </row>
    <row r="40" ht="15.75">
      <c r="D40" s="110"/>
    </row>
    <row r="41" ht="15.75">
      <c r="D41" s="110"/>
    </row>
  </sheetData>
  <sheetProtection password="C61A" sheet="1" selectLockedCells="1"/>
  <mergeCells count="3">
    <mergeCell ref="B6:H6"/>
    <mergeCell ref="B2:H2"/>
    <mergeCell ref="B3:H3"/>
  </mergeCells>
  <conditionalFormatting sqref="E10:H22">
    <cfRule type="cellIs" priority="12" dxfId="112"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showRowColHeaders="0" zoomScalePageLayoutView="0" workbookViewId="0" topLeftCell="A1">
      <selection activeCell="C48" sqref="C48:G60"/>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row>
    <row r="3" spans="2:8" s="10" customFormat="1" ht="18.75" customHeight="1">
      <c r="B3" s="250" t="str">
        <f>IF(SUM!$G$3="","",IF(SUM!$G$3="RECIFE","CIDADE DO RECIFE","MUNICÍPIO DE "&amp;UPPER(SUM!G3)))</f>
        <v>MUNICÍPIO DE PASSIRA</v>
      </c>
      <c r="C3" s="250"/>
      <c r="D3" s="250"/>
      <c r="E3" s="250"/>
      <c r="F3" s="250"/>
      <c r="G3" s="250"/>
      <c r="H3" s="250"/>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51" t="s">
        <v>1778</v>
      </c>
      <c r="C6" s="251"/>
      <c r="D6" s="251"/>
      <c r="E6" s="251"/>
      <c r="F6" s="251"/>
      <c r="G6" s="251"/>
      <c r="H6" s="251"/>
      <c r="K6" s="7"/>
      <c r="L6" s="8"/>
    </row>
    <row r="7" spans="1:12" s="9" customFormat="1" ht="15.75">
      <c r="A7" s="8"/>
      <c r="B7" s="253" t="s">
        <v>2235</v>
      </c>
      <c r="C7" s="253"/>
      <c r="D7" s="253"/>
      <c r="E7" s="253"/>
      <c r="F7" s="253"/>
      <c r="G7" s="253"/>
      <c r="H7" s="253"/>
      <c r="K7" s="7"/>
      <c r="L7" s="8"/>
    </row>
    <row r="8" spans="1:12" s="9" customFormat="1" ht="36" customHeight="1">
      <c r="A8" s="8"/>
      <c r="B8" s="252" t="s">
        <v>1620</v>
      </c>
      <c r="C8" s="252"/>
      <c r="D8" s="252"/>
      <c r="E8" s="252"/>
      <c r="F8" s="252"/>
      <c r="G8" s="252"/>
      <c r="H8" s="252"/>
      <c r="K8" s="7"/>
      <c r="L8" s="8"/>
    </row>
    <row r="9" spans="1:8" s="102" customFormat="1" ht="15.75">
      <c r="A9" s="54"/>
      <c r="B9" s="169"/>
      <c r="F9" s="169"/>
      <c r="G9" s="169"/>
      <c r="H9" s="169"/>
    </row>
    <row r="10" spans="1:10" s="102" customFormat="1" ht="15.75">
      <c r="A10" s="54"/>
      <c r="B10" s="169" t="s">
        <v>1628</v>
      </c>
      <c r="F10" s="171">
        <v>14</v>
      </c>
      <c r="G10" s="173">
        <v>42578</v>
      </c>
      <c r="J10" s="174"/>
    </row>
    <row r="11" spans="1:9" s="102" customFormat="1" ht="15.75">
      <c r="A11" s="54"/>
      <c r="B11" s="169" t="s">
        <v>1629</v>
      </c>
      <c r="F11" s="170">
        <v>11</v>
      </c>
      <c r="H11" s="169"/>
      <c r="I11" s="169"/>
    </row>
    <row r="12" spans="1:6" s="102" customFormat="1" ht="15.75">
      <c r="A12" s="54"/>
      <c r="B12" s="169" t="s">
        <v>1630</v>
      </c>
      <c r="F12" s="170"/>
    </row>
    <row r="13" spans="1:6" s="102" customFormat="1" ht="15.75">
      <c r="A13" s="54"/>
      <c r="B13" s="169" t="s">
        <v>1631</v>
      </c>
      <c r="F13" s="170">
        <v>20.74</v>
      </c>
    </row>
    <row r="14" spans="1:6" s="102" customFormat="1" ht="15.75">
      <c r="A14" s="54"/>
      <c r="B14" s="169" t="s">
        <v>1632</v>
      </c>
      <c r="F14" s="170">
        <v>5.64</v>
      </c>
    </row>
    <row r="15" spans="1:6" s="102" customFormat="1" ht="15.75">
      <c r="A15" s="54"/>
      <c r="B15" s="169" t="s">
        <v>1633</v>
      </c>
      <c r="F15" s="172"/>
    </row>
    <row r="16" spans="1:2" s="102" customFormat="1" ht="15.75">
      <c r="A16" s="54"/>
      <c r="B16" s="169"/>
    </row>
    <row r="17" spans="1:2" s="102" customFormat="1" ht="15.75">
      <c r="A17" s="54"/>
      <c r="B17" s="169"/>
    </row>
    <row r="18" spans="1:8" s="102" customFormat="1" ht="15.75">
      <c r="A18" s="54"/>
      <c r="B18" s="254" t="s">
        <v>1627</v>
      </c>
      <c r="C18" s="254"/>
      <c r="D18" s="254"/>
      <c r="E18" s="254"/>
      <c r="F18" s="254"/>
      <c r="G18" s="254"/>
      <c r="H18" s="134"/>
    </row>
    <row r="19" spans="1:8" s="102" customFormat="1" ht="15.75" customHeight="1">
      <c r="A19" s="54"/>
      <c r="B19" s="255" t="s">
        <v>1636</v>
      </c>
      <c r="C19" s="255"/>
      <c r="D19" s="255"/>
      <c r="E19" s="255"/>
      <c r="F19" s="255"/>
      <c r="G19" s="255"/>
      <c r="H19" s="134"/>
    </row>
    <row r="20" spans="1:8" s="102" customFormat="1" ht="15.75">
      <c r="A20" s="54"/>
      <c r="B20" s="254" t="s">
        <v>1626</v>
      </c>
      <c r="C20" s="254"/>
      <c r="D20" s="254"/>
      <c r="E20" s="254"/>
      <c r="F20" s="254"/>
      <c r="G20" s="254"/>
      <c r="H20" s="134"/>
    </row>
    <row r="21" spans="1:7" s="102" customFormat="1" ht="15.75">
      <c r="A21" s="54"/>
      <c r="B21" s="176"/>
      <c r="C21" s="176"/>
      <c r="D21" s="176"/>
      <c r="E21" s="176"/>
      <c r="F21" s="176"/>
      <c r="G21" s="175" t="s">
        <v>1634</v>
      </c>
    </row>
    <row r="22" spans="1:7" s="102" customFormat="1" ht="28.5">
      <c r="A22" s="54"/>
      <c r="B22" s="179" t="s">
        <v>1621</v>
      </c>
      <c r="C22" s="180" t="s">
        <v>1622</v>
      </c>
      <c r="D22" s="180" t="s">
        <v>1624</v>
      </c>
      <c r="E22" s="180" t="s">
        <v>1625</v>
      </c>
      <c r="F22" s="180" t="s">
        <v>1774</v>
      </c>
      <c r="G22" s="180" t="s">
        <v>1789</v>
      </c>
    </row>
    <row r="23" spans="1:7" s="102" customFormat="1" ht="10.5" customHeight="1" thickBot="1">
      <c r="A23" s="54"/>
      <c r="B23" s="183"/>
      <c r="C23" s="181" t="s">
        <v>1645</v>
      </c>
      <c r="D23" s="181" t="s">
        <v>1648</v>
      </c>
      <c r="E23" s="182"/>
      <c r="F23" s="181" t="s">
        <v>1647</v>
      </c>
      <c r="G23" s="181" t="s">
        <v>1647</v>
      </c>
    </row>
    <row r="24" spans="1:7" s="102" customFormat="1" ht="16.5" thickBot="1">
      <c r="A24" s="54"/>
      <c r="B24" s="103" t="s">
        <v>81</v>
      </c>
      <c r="C24" s="256">
        <v>1510131.42</v>
      </c>
      <c r="D24" s="257">
        <v>164878.49</v>
      </c>
      <c r="E24" s="257">
        <v>164878.49</v>
      </c>
      <c r="F24" s="257">
        <v>164878.49</v>
      </c>
      <c r="G24" s="89"/>
    </row>
    <row r="25" spans="1:7" s="102" customFormat="1" ht="16.5" thickBot="1">
      <c r="A25" s="54"/>
      <c r="B25" s="103" t="s">
        <v>82</v>
      </c>
      <c r="C25" s="258">
        <v>1263177.86</v>
      </c>
      <c r="D25" s="259">
        <v>137494.02</v>
      </c>
      <c r="E25" s="259">
        <v>137494.02</v>
      </c>
      <c r="F25" s="259">
        <v>137494.02</v>
      </c>
      <c r="G25" s="89"/>
    </row>
    <row r="26" spans="1:7" s="102" customFormat="1" ht="16.5" thickBot="1">
      <c r="A26" s="54"/>
      <c r="B26" s="103" t="s">
        <v>83</v>
      </c>
      <c r="C26" s="258">
        <v>1263508.68</v>
      </c>
      <c r="D26" s="259">
        <v>137747.64</v>
      </c>
      <c r="E26" s="259">
        <v>137747.64</v>
      </c>
      <c r="F26" s="259">
        <v>137747.64</v>
      </c>
      <c r="G26" s="89"/>
    </row>
    <row r="27" spans="1:7" s="102" customFormat="1" ht="16.5" thickBot="1">
      <c r="A27" s="54"/>
      <c r="B27" s="103" t="s">
        <v>84</v>
      </c>
      <c r="C27" s="258">
        <v>1421498.11</v>
      </c>
      <c r="D27" s="259">
        <v>154619.02</v>
      </c>
      <c r="E27" s="259">
        <v>154619.02</v>
      </c>
      <c r="F27" s="259">
        <v>154619.02</v>
      </c>
      <c r="G27" s="89"/>
    </row>
    <row r="28" spans="1:7" s="102" customFormat="1" ht="16.5" thickBot="1">
      <c r="A28" s="54"/>
      <c r="B28" s="103" t="s">
        <v>85</v>
      </c>
      <c r="C28" s="258">
        <v>1309760.76</v>
      </c>
      <c r="D28" s="259">
        <v>142061.77</v>
      </c>
      <c r="E28" s="259">
        <v>142061.77</v>
      </c>
      <c r="F28" s="259">
        <v>142061.77</v>
      </c>
      <c r="G28" s="89"/>
    </row>
    <row r="29" spans="1:7" s="102" customFormat="1" ht="16.5" thickBot="1">
      <c r="A29" s="54"/>
      <c r="B29" s="103" t="s">
        <v>86</v>
      </c>
      <c r="C29" s="258">
        <v>1312728.79</v>
      </c>
      <c r="D29" s="259">
        <v>142850.44</v>
      </c>
      <c r="E29" s="259">
        <v>142850.44</v>
      </c>
      <c r="F29" s="259">
        <v>142850.44</v>
      </c>
      <c r="G29" s="89"/>
    </row>
    <row r="30" spans="1:7" s="102" customFormat="1" ht="16.5" thickBot="1">
      <c r="A30" s="54"/>
      <c r="B30" s="103" t="s">
        <v>87</v>
      </c>
      <c r="C30" s="258">
        <v>1320875.1</v>
      </c>
      <c r="D30" s="259">
        <v>144376.61</v>
      </c>
      <c r="E30" s="259">
        <v>144376.61</v>
      </c>
      <c r="F30" s="259">
        <v>144376.61</v>
      </c>
      <c r="G30" s="89"/>
    </row>
    <row r="31" spans="1:7" s="102" customFormat="1" ht="16.5" thickBot="1">
      <c r="A31" s="54"/>
      <c r="B31" s="103" t="s">
        <v>88</v>
      </c>
      <c r="C31" s="258">
        <v>1333934.62</v>
      </c>
      <c r="D31" s="259">
        <v>145547.5</v>
      </c>
      <c r="E31" s="259">
        <v>145547.5</v>
      </c>
      <c r="F31" s="259">
        <v>145547.5</v>
      </c>
      <c r="G31" s="89"/>
    </row>
    <row r="32" spans="1:7" s="102" customFormat="1" ht="16.5" thickBot="1">
      <c r="A32" s="54"/>
      <c r="B32" s="103" t="s">
        <v>89</v>
      </c>
      <c r="C32" s="258">
        <v>1291706.1</v>
      </c>
      <c r="D32" s="259">
        <v>143181.07</v>
      </c>
      <c r="E32" s="259">
        <v>143181.07</v>
      </c>
      <c r="F32" s="259">
        <v>143181.07</v>
      </c>
      <c r="G32" s="89"/>
    </row>
    <row r="33" spans="1:7" s="102" customFormat="1" ht="16.5" thickBot="1">
      <c r="A33" s="54"/>
      <c r="B33" s="103" t="s">
        <v>90</v>
      </c>
      <c r="C33" s="258">
        <v>1322152.34</v>
      </c>
      <c r="D33" s="259">
        <v>142472.52</v>
      </c>
      <c r="E33" s="259">
        <v>142472.52</v>
      </c>
      <c r="F33" s="259">
        <v>142472.52</v>
      </c>
      <c r="G33" s="89"/>
    </row>
    <row r="34" spans="1:12" s="102" customFormat="1" ht="16.5" thickBot="1">
      <c r="A34" s="54"/>
      <c r="B34" s="103" t="s">
        <v>91</v>
      </c>
      <c r="C34" s="258">
        <v>1301334.97</v>
      </c>
      <c r="D34" s="259">
        <v>140376.7</v>
      </c>
      <c r="E34" s="259">
        <v>140376.7</v>
      </c>
      <c r="F34" s="259">
        <v>140376.7</v>
      </c>
      <c r="G34" s="89"/>
      <c r="I34" s="54"/>
      <c r="J34" s="54"/>
      <c r="K34" s="54"/>
      <c r="L34" s="54"/>
    </row>
    <row r="35" spans="2:7" ht="16.5" thickBot="1">
      <c r="B35" s="103" t="s">
        <v>92</v>
      </c>
      <c r="C35" s="258">
        <v>1335849.19</v>
      </c>
      <c r="D35" s="259">
        <v>152488.52</v>
      </c>
      <c r="E35" s="259">
        <v>137437.84</v>
      </c>
      <c r="F35" s="259">
        <v>137437.84</v>
      </c>
      <c r="G35" s="89"/>
    </row>
    <row r="36" spans="2:7" ht="16.5" thickBot="1">
      <c r="B36" s="103" t="s">
        <v>1344</v>
      </c>
      <c r="C36" s="258">
        <v>1284732.26</v>
      </c>
      <c r="D36" s="259">
        <v>140211.01</v>
      </c>
      <c r="E36" s="259">
        <v>131848.16</v>
      </c>
      <c r="F36" s="259">
        <v>136758.08</v>
      </c>
      <c r="G36" s="89"/>
    </row>
    <row r="37" spans="2:7" ht="15.75">
      <c r="B37" s="104" t="s">
        <v>421</v>
      </c>
      <c r="C37" s="88">
        <f>SUM(C24:C36)</f>
        <v>17271390.2</v>
      </c>
      <c r="D37" s="88">
        <f>SUM(D24:D36)</f>
        <v>1888305.3100000003</v>
      </c>
      <c r="E37" s="88">
        <f>SUM(E24:E36)</f>
        <v>1864891.7800000003</v>
      </c>
      <c r="F37" s="88">
        <f>SUM(F24:F36)</f>
        <v>1869801.7000000004</v>
      </c>
      <c r="G37" s="88">
        <f>SUM(G24:G36)</f>
        <v>0</v>
      </c>
    </row>
    <row r="42" spans="2:8" ht="12.75">
      <c r="B42" s="254" t="s">
        <v>1635</v>
      </c>
      <c r="C42" s="254"/>
      <c r="D42" s="254"/>
      <c r="E42" s="254"/>
      <c r="F42" s="254"/>
      <c r="G42" s="254"/>
      <c r="H42" s="254"/>
    </row>
    <row r="43" spans="2:8" ht="12.75">
      <c r="B43" s="255" t="s">
        <v>1637</v>
      </c>
      <c r="C43" s="254"/>
      <c r="D43" s="254"/>
      <c r="E43" s="254"/>
      <c r="F43" s="254"/>
      <c r="G43" s="254"/>
      <c r="H43" s="254"/>
    </row>
    <row r="44" spans="2:8" ht="12.75">
      <c r="B44" s="254" t="s">
        <v>1626</v>
      </c>
      <c r="C44" s="254"/>
      <c r="D44" s="254"/>
      <c r="E44" s="254"/>
      <c r="F44" s="254"/>
      <c r="G44" s="254"/>
      <c r="H44" s="254"/>
    </row>
    <row r="45" spans="2:8" ht="12.75">
      <c r="B45" s="102"/>
      <c r="C45" s="102"/>
      <c r="D45" s="102"/>
      <c r="E45" s="102"/>
      <c r="F45" s="102"/>
      <c r="G45" s="102"/>
      <c r="H45" s="175" t="s">
        <v>1634</v>
      </c>
    </row>
    <row r="46" spans="2:8" ht="28.5">
      <c r="B46" s="179" t="s">
        <v>1621</v>
      </c>
      <c r="C46" s="180" t="s">
        <v>1622</v>
      </c>
      <c r="D46" s="180" t="s">
        <v>1638</v>
      </c>
      <c r="E46" s="180" t="s">
        <v>1625</v>
      </c>
      <c r="F46" s="180" t="s">
        <v>1623</v>
      </c>
      <c r="G46" s="180" t="s">
        <v>1774</v>
      </c>
      <c r="H46" s="180" t="s">
        <v>1789</v>
      </c>
    </row>
    <row r="47" spans="2:8" ht="13.5" thickBot="1">
      <c r="B47" s="183"/>
      <c r="C47" s="181" t="s">
        <v>1645</v>
      </c>
      <c r="D47" s="181"/>
      <c r="E47" s="182"/>
      <c r="F47" s="181" t="s">
        <v>1646</v>
      </c>
      <c r="G47" s="181" t="s">
        <v>1647</v>
      </c>
      <c r="H47" s="181" t="s">
        <v>1647</v>
      </c>
    </row>
    <row r="48" spans="2:8" ht="16.5" thickBot="1">
      <c r="B48" s="103" t="s">
        <v>81</v>
      </c>
      <c r="C48" s="256">
        <v>1510131.42</v>
      </c>
      <c r="D48" s="257">
        <v>466540.99</v>
      </c>
      <c r="E48" s="257">
        <v>466520.99</v>
      </c>
      <c r="F48" s="260" t="s">
        <v>2521</v>
      </c>
      <c r="G48" s="257">
        <v>466520.99</v>
      </c>
      <c r="H48" s="89"/>
    </row>
    <row r="49" spans="2:8" ht="16.5" thickBot="1">
      <c r="B49" s="103" t="s">
        <v>82</v>
      </c>
      <c r="C49" s="258">
        <v>1263177.86</v>
      </c>
      <c r="D49" s="259">
        <v>388203.32</v>
      </c>
      <c r="E49" s="259">
        <v>388203.32</v>
      </c>
      <c r="F49" s="261" t="s">
        <v>2521</v>
      </c>
      <c r="G49" s="259">
        <v>388203.32</v>
      </c>
      <c r="H49" s="89"/>
    </row>
    <row r="50" spans="2:8" ht="16.5" thickBot="1">
      <c r="B50" s="103" t="s">
        <v>83</v>
      </c>
      <c r="C50" s="258">
        <v>1263508.68</v>
      </c>
      <c r="D50" s="259">
        <v>388305.08</v>
      </c>
      <c r="E50" s="259">
        <v>388305.08</v>
      </c>
      <c r="F50" s="261" t="s">
        <v>2521</v>
      </c>
      <c r="G50" s="259">
        <v>388305.08</v>
      </c>
      <c r="H50" s="89"/>
    </row>
    <row r="51" spans="2:8" ht="16.5" thickBot="1">
      <c r="B51" s="103" t="s">
        <v>84</v>
      </c>
      <c r="C51" s="258">
        <v>1421498.11</v>
      </c>
      <c r="D51" s="259">
        <v>436902.26</v>
      </c>
      <c r="E51" s="259">
        <v>436902.28</v>
      </c>
      <c r="F51" s="261" t="s">
        <v>2521</v>
      </c>
      <c r="G51" s="259">
        <v>436579.48</v>
      </c>
      <c r="H51" s="89"/>
    </row>
    <row r="52" spans="2:8" ht="16.5" thickBot="1">
      <c r="B52" s="103" t="s">
        <v>85</v>
      </c>
      <c r="C52" s="258">
        <v>1309760.76</v>
      </c>
      <c r="D52" s="259">
        <v>402531.85</v>
      </c>
      <c r="E52" s="259">
        <v>402531.85</v>
      </c>
      <c r="F52" s="261" t="s">
        <v>2521</v>
      </c>
      <c r="G52" s="259">
        <v>402531.85</v>
      </c>
      <c r="H52" s="89"/>
    </row>
    <row r="53" spans="2:8" ht="16.5" thickBot="1">
      <c r="B53" s="103" t="s">
        <v>86</v>
      </c>
      <c r="C53" s="258">
        <v>1312728.79</v>
      </c>
      <c r="D53" s="259">
        <v>403444.87</v>
      </c>
      <c r="E53" s="259">
        <v>403444.87</v>
      </c>
      <c r="F53" s="261" t="s">
        <v>2521</v>
      </c>
      <c r="G53" s="259">
        <v>403444.87</v>
      </c>
      <c r="H53" s="89"/>
    </row>
    <row r="54" spans="2:8" ht="16.5" thickBot="1">
      <c r="B54" s="103" t="s">
        <v>87</v>
      </c>
      <c r="C54" s="258">
        <v>1320875.1</v>
      </c>
      <c r="D54" s="259">
        <v>405950.7</v>
      </c>
      <c r="E54" s="259">
        <v>405950.7</v>
      </c>
      <c r="F54" s="261" t="s">
        <v>2521</v>
      </c>
      <c r="G54" s="259">
        <v>405950.7</v>
      </c>
      <c r="H54" s="89"/>
    </row>
    <row r="55" spans="2:8" ht="16.5" thickBot="1">
      <c r="B55" s="103" t="s">
        <v>88</v>
      </c>
      <c r="C55" s="258">
        <v>1333934.62</v>
      </c>
      <c r="D55" s="259">
        <v>409967.78</v>
      </c>
      <c r="E55" s="259">
        <v>409967.78</v>
      </c>
      <c r="F55" s="261" t="s">
        <v>2521</v>
      </c>
      <c r="G55" s="259">
        <v>409967.78</v>
      </c>
      <c r="H55" s="89"/>
    </row>
    <row r="56" spans="2:8" ht="16.5" thickBot="1">
      <c r="B56" s="103" t="s">
        <v>89</v>
      </c>
      <c r="C56" s="258">
        <v>1291706.1</v>
      </c>
      <c r="D56" s="259">
        <v>402704.83</v>
      </c>
      <c r="E56" s="259">
        <v>402704.83</v>
      </c>
      <c r="F56" s="261" t="s">
        <v>2521</v>
      </c>
      <c r="G56" s="259">
        <v>402704.83</v>
      </c>
      <c r="H56" s="89"/>
    </row>
    <row r="57" spans="2:8" ht="16.5" thickBot="1">
      <c r="B57" s="103" t="s">
        <v>90</v>
      </c>
      <c r="C57" s="258">
        <v>1322152.34</v>
      </c>
      <c r="D57" s="259">
        <v>401464.69</v>
      </c>
      <c r="E57" s="259">
        <v>401464.69</v>
      </c>
      <c r="F57" s="261" t="s">
        <v>2521</v>
      </c>
      <c r="G57" s="259">
        <v>401464.69</v>
      </c>
      <c r="H57" s="89"/>
    </row>
    <row r="58" spans="2:8" ht="16.5" thickBot="1">
      <c r="B58" s="103" t="s">
        <v>91</v>
      </c>
      <c r="C58" s="258">
        <v>1301334.97</v>
      </c>
      <c r="D58" s="259">
        <v>396249.63</v>
      </c>
      <c r="E58" s="259">
        <v>396249.63</v>
      </c>
      <c r="F58" s="261" t="s">
        <v>2521</v>
      </c>
      <c r="G58" s="259">
        <v>395091.4</v>
      </c>
      <c r="H58" s="89"/>
    </row>
    <row r="59" spans="2:8" ht="16.5" thickBot="1">
      <c r="B59" s="103" t="s">
        <v>92</v>
      </c>
      <c r="C59" s="258">
        <v>1335849.19</v>
      </c>
      <c r="D59" s="259">
        <v>390492.9</v>
      </c>
      <c r="E59" s="259">
        <v>390492.9</v>
      </c>
      <c r="F59" s="261" t="s">
        <v>2521</v>
      </c>
      <c r="G59" s="259">
        <v>390492.9</v>
      </c>
      <c r="H59" s="89"/>
    </row>
    <row r="60" spans="2:8" ht="16.5" thickBot="1">
      <c r="B60" s="103" t="s">
        <v>1344</v>
      </c>
      <c r="C60" s="258">
        <v>1284732.26</v>
      </c>
      <c r="D60" s="259">
        <v>382099.3</v>
      </c>
      <c r="E60" s="259">
        <v>385902.86</v>
      </c>
      <c r="F60" s="261" t="s">
        <v>2521</v>
      </c>
      <c r="G60" s="259">
        <v>385877.19</v>
      </c>
      <c r="H60" s="89"/>
    </row>
    <row r="61" spans="2:8" ht="15.75">
      <c r="B61" s="104" t="s">
        <v>421</v>
      </c>
      <c r="C61" s="88">
        <f aca="true" t="shared" si="0" ref="C61:H61">SUM(C48:C60)</f>
        <v>17271390.2</v>
      </c>
      <c r="D61" s="88">
        <f t="shared" si="0"/>
        <v>5274858.200000001</v>
      </c>
      <c r="E61" s="88">
        <f t="shared" si="0"/>
        <v>5278641.780000001</v>
      </c>
      <c r="F61" s="88">
        <f t="shared" si="0"/>
        <v>0</v>
      </c>
      <c r="G61" s="88">
        <f t="shared" si="0"/>
        <v>5277135.080000001</v>
      </c>
      <c r="H61" s="88">
        <f t="shared" si="0"/>
        <v>0</v>
      </c>
    </row>
    <row r="66" spans="2:8" ht="12.75">
      <c r="B66" s="254" t="s">
        <v>1776</v>
      </c>
      <c r="C66" s="254"/>
      <c r="D66" s="254"/>
      <c r="E66" s="254"/>
      <c r="F66" s="254"/>
      <c r="G66" s="254"/>
      <c r="H66" s="134"/>
    </row>
    <row r="67" spans="2:8" ht="12.75" customHeight="1">
      <c r="B67" s="255" t="s">
        <v>1775</v>
      </c>
      <c r="C67" s="255"/>
      <c r="D67" s="255"/>
      <c r="E67" s="255"/>
      <c r="F67" s="255"/>
      <c r="G67" s="255"/>
      <c r="H67" s="134"/>
    </row>
    <row r="68" spans="2:8" ht="12.75">
      <c r="B68" s="255" t="s">
        <v>1626</v>
      </c>
      <c r="C68" s="254"/>
      <c r="D68" s="254"/>
      <c r="E68" s="254"/>
      <c r="F68" s="254"/>
      <c r="G68" s="254"/>
      <c r="H68" s="134"/>
    </row>
    <row r="69" spans="2:7" ht="12.75">
      <c r="B69" s="102"/>
      <c r="C69" s="102"/>
      <c r="D69" s="102"/>
      <c r="E69" s="102"/>
      <c r="F69" s="102"/>
      <c r="G69" s="175" t="s">
        <v>1634</v>
      </c>
    </row>
    <row r="70" spans="2:7" ht="28.5">
      <c r="B70" s="179" t="s">
        <v>1621</v>
      </c>
      <c r="C70" s="180" t="s">
        <v>1622</v>
      </c>
      <c r="D70" s="180" t="s">
        <v>1638</v>
      </c>
      <c r="E70" s="180" t="s">
        <v>1625</v>
      </c>
      <c r="F70" s="180" t="s">
        <v>1774</v>
      </c>
      <c r="G70" s="180" t="s">
        <v>1789</v>
      </c>
    </row>
    <row r="71" spans="2:7" ht="12.75">
      <c r="B71" s="183"/>
      <c r="C71" s="181" t="s">
        <v>1645</v>
      </c>
      <c r="D71" s="181"/>
      <c r="E71" s="182"/>
      <c r="F71" s="181" t="s">
        <v>1647</v>
      </c>
      <c r="G71" s="181" t="s">
        <v>1647</v>
      </c>
    </row>
    <row r="72" spans="2:7" ht="15.75">
      <c r="B72" s="103" t="s">
        <v>81</v>
      </c>
      <c r="C72" s="89"/>
      <c r="D72" s="89"/>
      <c r="E72" s="89"/>
      <c r="F72" s="89"/>
      <c r="G72" s="89"/>
    </row>
    <row r="73" spans="2:7" ht="15.75">
      <c r="B73" s="103" t="s">
        <v>82</v>
      </c>
      <c r="C73" s="89"/>
      <c r="D73" s="89"/>
      <c r="E73" s="89"/>
      <c r="F73" s="89"/>
      <c r="G73" s="89"/>
    </row>
    <row r="74" spans="2:7" ht="15.75">
      <c r="B74" s="103" t="s">
        <v>83</v>
      </c>
      <c r="C74" s="89"/>
      <c r="D74" s="89"/>
      <c r="E74" s="89"/>
      <c r="F74" s="89"/>
      <c r="G74" s="89"/>
    </row>
    <row r="75" spans="2:7" ht="15.75">
      <c r="B75" s="103" t="s">
        <v>84</v>
      </c>
      <c r="C75" s="89"/>
      <c r="D75" s="89"/>
      <c r="E75" s="89"/>
      <c r="F75" s="89"/>
      <c r="G75" s="89"/>
    </row>
    <row r="76" spans="2:7" ht="15.75">
      <c r="B76" s="103" t="s">
        <v>85</v>
      </c>
      <c r="C76" s="89"/>
      <c r="D76" s="89"/>
      <c r="E76" s="89"/>
      <c r="F76" s="89"/>
      <c r="G76" s="89"/>
    </row>
    <row r="77" spans="2:7" ht="15.75">
      <c r="B77" s="103" t="s">
        <v>86</v>
      </c>
      <c r="C77" s="89"/>
      <c r="D77" s="89"/>
      <c r="E77" s="89"/>
      <c r="F77" s="89"/>
      <c r="G77" s="89"/>
    </row>
    <row r="78" spans="2:7" ht="15.75">
      <c r="B78" s="103" t="s">
        <v>87</v>
      </c>
      <c r="C78" s="89"/>
      <c r="D78" s="89"/>
      <c r="E78" s="89"/>
      <c r="F78" s="89"/>
      <c r="G78" s="89"/>
    </row>
    <row r="79" spans="2:7" ht="15.75">
      <c r="B79" s="103" t="s">
        <v>88</v>
      </c>
      <c r="C79" s="89"/>
      <c r="D79" s="89"/>
      <c r="E79" s="89"/>
      <c r="F79" s="89"/>
      <c r="G79" s="89"/>
    </row>
    <row r="80" spans="2:7" ht="15.75">
      <c r="B80" s="103" t="s">
        <v>89</v>
      </c>
      <c r="C80" s="89"/>
      <c r="D80" s="89"/>
      <c r="E80" s="89"/>
      <c r="F80" s="89"/>
      <c r="G80" s="89"/>
    </row>
    <row r="81" spans="2:7" ht="15.75">
      <c r="B81" s="103" t="s">
        <v>90</v>
      </c>
      <c r="C81" s="89"/>
      <c r="D81" s="89"/>
      <c r="E81" s="89"/>
      <c r="F81" s="89"/>
      <c r="G81" s="89"/>
    </row>
    <row r="82" spans="2:7" ht="15.75">
      <c r="B82" s="103" t="s">
        <v>91</v>
      </c>
      <c r="C82" s="89"/>
      <c r="D82" s="89"/>
      <c r="E82" s="89"/>
      <c r="F82" s="89"/>
      <c r="G82" s="89"/>
    </row>
    <row r="83" spans="2:7" ht="15.75">
      <c r="B83" s="103" t="s">
        <v>92</v>
      </c>
      <c r="C83" s="89"/>
      <c r="D83" s="89"/>
      <c r="E83" s="89"/>
      <c r="F83" s="89"/>
      <c r="G83" s="89"/>
    </row>
    <row r="84" spans="2:7" ht="15.75">
      <c r="B84" s="103" t="s">
        <v>1344</v>
      </c>
      <c r="C84" s="89"/>
      <c r="D84" s="89"/>
      <c r="E84" s="89"/>
      <c r="F84" s="89"/>
      <c r="G84" s="89"/>
    </row>
    <row r="85" spans="2:7" ht="15.75">
      <c r="B85" s="104" t="s">
        <v>421</v>
      </c>
      <c r="C85" s="88">
        <f>SUM(C72:C84)</f>
        <v>0</v>
      </c>
      <c r="D85" s="88">
        <f>SUM(D72:D84)</f>
        <v>0</v>
      </c>
      <c r="E85" s="88">
        <f>SUM(E72:E84)</f>
        <v>0</v>
      </c>
      <c r="F85" s="88">
        <f>SUM(F72:F84)</f>
        <v>0</v>
      </c>
      <c r="G85" s="88">
        <f>SUM(G72:G84)</f>
        <v>0</v>
      </c>
    </row>
    <row r="89" ht="12.75">
      <c r="B89" s="177" t="s">
        <v>1644</v>
      </c>
    </row>
    <row r="90" ht="12.75">
      <c r="B90" s="105" t="s">
        <v>1639</v>
      </c>
    </row>
    <row r="91" ht="12.75">
      <c r="B91" s="105" t="s">
        <v>1640</v>
      </c>
    </row>
    <row r="92" ht="12.75">
      <c r="B92" s="105" t="s">
        <v>1641</v>
      </c>
    </row>
    <row r="93" ht="12.75">
      <c r="B93" s="105" t="s">
        <v>1642</v>
      </c>
    </row>
    <row r="94" ht="12.75">
      <c r="B94" s="105" t="s">
        <v>1643</v>
      </c>
    </row>
    <row r="97" ht="12.75">
      <c r="B97" s="178"/>
    </row>
  </sheetData>
  <sheetProtection password="C61A" sheet="1" selectLockedCells="1"/>
  <mergeCells count="14">
    <mergeCell ref="B42:H42"/>
    <mergeCell ref="B44:H44"/>
    <mergeCell ref="B43:H43"/>
    <mergeCell ref="B67:G67"/>
    <mergeCell ref="B66:G66"/>
    <mergeCell ref="B68:G68"/>
    <mergeCell ref="B6:H6"/>
    <mergeCell ref="B2:H2"/>
    <mergeCell ref="B3:H3"/>
    <mergeCell ref="B8:H8"/>
    <mergeCell ref="B7:H7"/>
    <mergeCell ref="B20:G20"/>
    <mergeCell ref="B19:G19"/>
    <mergeCell ref="B18:G18"/>
  </mergeCells>
  <conditionalFormatting sqref="F10:F15 G10 C37:G37 C61:H61 C72:G85 G24:G36 H48:H60">
    <cfRule type="cellIs" priority="18" dxfId="112" operator="equal" stopIfTrue="1">
      <formula>""</formula>
    </cfRule>
  </conditionalFormatting>
  <conditionalFormatting sqref="F10">
    <cfRule type="expression" priority="11" dxfId="114" stopIfTrue="1">
      <formula>$F$10="n° da lei municipal"</formula>
    </cfRule>
  </conditionalFormatting>
  <conditionalFormatting sqref="G10">
    <cfRule type="expression" priority="3" dxfId="114"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G24:G36 C72:G84 H48:H60">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3"/>
  <rowBreaks count="2" manualBreakCount="2">
    <brk id="40" min="1" max="6" man="1"/>
    <brk id="64" min="1" max="6" man="1"/>
  </rowBreaks>
  <drawing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146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25" customWidth="1"/>
    <col min="2" max="2" width="7.83203125" style="125" customWidth="1"/>
    <col min="3" max="3" width="8.5" style="126" bestFit="1" customWidth="1"/>
    <col min="4" max="4" width="41.16015625" style="126" customWidth="1"/>
    <col min="5" max="5" width="11.33203125" style="126" bestFit="1" customWidth="1"/>
    <col min="6" max="6" width="40.33203125" style="125" bestFit="1" customWidth="1"/>
    <col min="7" max="7" width="20" style="125" bestFit="1" customWidth="1"/>
    <col min="8" max="8" width="74.16015625" style="125" customWidth="1"/>
    <col min="9" max="9" width="25.33203125" style="124" customWidth="1"/>
    <col min="10" max="10" width="5.66015625" style="123" customWidth="1"/>
    <col min="11" max="11" width="29.66015625" style="123" customWidth="1"/>
    <col min="12" max="16384" width="10.66015625" style="123" customWidth="1"/>
  </cols>
  <sheetData>
    <row r="1" ht="15">
      <c r="B1" s="147" t="s">
        <v>1566</v>
      </c>
    </row>
    <row r="2" spans="2:5" ht="15">
      <c r="B2" s="147" t="s">
        <v>1565</v>
      </c>
      <c r="D2" s="123"/>
      <c r="E2" s="152">
        <v>2018</v>
      </c>
    </row>
    <row r="3" spans="2:5" ht="15">
      <c r="B3" s="147"/>
      <c r="E3" s="152"/>
    </row>
    <row r="4" spans="2:10" ht="15">
      <c r="B4" s="147" t="s">
        <v>1558</v>
      </c>
      <c r="C4" s="149" t="s">
        <v>1564</v>
      </c>
      <c r="D4" s="149" t="s">
        <v>1563</v>
      </c>
      <c r="E4" s="149" t="s">
        <v>1562</v>
      </c>
      <c r="F4" s="150" t="s">
        <v>1561</v>
      </c>
      <c r="G4" s="150" t="s">
        <v>1560</v>
      </c>
      <c r="H4" s="150" t="s">
        <v>1559</v>
      </c>
      <c r="I4" s="151" t="s">
        <v>1582</v>
      </c>
      <c r="J4" s="153"/>
    </row>
    <row r="5" spans="2:10" ht="45">
      <c r="B5" s="125" t="str">
        <f>INDEX(SUM!D:D,MATCH(SUM!$F$3,SUM!B:B,0),0)</f>
        <v>P108</v>
      </c>
      <c r="C5" s="127">
        <v>2</v>
      </c>
      <c r="D5" s="124" t="s">
        <v>643</v>
      </c>
      <c r="E5" s="127">
        <f>E2</f>
        <v>2018</v>
      </c>
      <c r="F5" s="203" t="s">
        <v>644</v>
      </c>
      <c r="G5" s="128" t="s">
        <v>645</v>
      </c>
      <c r="H5" s="125" t="s">
        <v>646</v>
      </c>
      <c r="I5" s="154" t="str">
        <f>UPPER('02'!B10)</f>
        <v>RÊNYA CARLA MEDEIROS DA SILVA</v>
      </c>
      <c r="J5" s="157"/>
    </row>
    <row r="6" spans="2:10" ht="15">
      <c r="B6" s="125" t="str">
        <f>INDEX(SUM!D:D,MATCH(SUM!$F$3,SUM!B:B,0),0)</f>
        <v>P108</v>
      </c>
      <c r="C6" s="127">
        <v>2</v>
      </c>
      <c r="D6" s="124" t="s">
        <v>643</v>
      </c>
      <c r="E6" s="127">
        <f>E5</f>
        <v>2018</v>
      </c>
      <c r="F6" s="203" t="s">
        <v>647</v>
      </c>
      <c r="G6" s="128" t="s">
        <v>645</v>
      </c>
      <c r="H6" s="125" t="s">
        <v>648</v>
      </c>
      <c r="I6" s="155">
        <f>'02'!D10</f>
        <v>2704347476</v>
      </c>
      <c r="J6" s="157"/>
    </row>
    <row r="7" spans="2:10" ht="15">
      <c r="B7" s="125" t="str">
        <f>INDEX(SUM!D:D,MATCH(SUM!$F$3,SUM!B:B,0),0)</f>
        <v>P108</v>
      </c>
      <c r="C7" s="127">
        <v>2</v>
      </c>
      <c r="D7" s="124" t="s">
        <v>643</v>
      </c>
      <c r="E7" s="127">
        <f aca="true" t="shared" si="0" ref="E7:E70">E6</f>
        <v>2018</v>
      </c>
      <c r="F7" s="203" t="s">
        <v>649</v>
      </c>
      <c r="G7" s="128" t="s">
        <v>645</v>
      </c>
      <c r="H7" s="125" t="s">
        <v>650</v>
      </c>
      <c r="I7" s="154" t="str">
        <f>UPPER('02'!E10)</f>
        <v>DIVORCIADA</v>
      </c>
      <c r="J7" s="157"/>
    </row>
    <row r="8" spans="2:10" ht="30">
      <c r="B8" s="125" t="str">
        <f>INDEX(SUM!D:D,MATCH(SUM!$F$3,SUM!B:B,0),0)</f>
        <v>P108</v>
      </c>
      <c r="C8" s="127">
        <v>2</v>
      </c>
      <c r="D8" s="124" t="s">
        <v>643</v>
      </c>
      <c r="E8" s="127">
        <f t="shared" si="0"/>
        <v>2018</v>
      </c>
      <c r="F8" s="203" t="s">
        <v>651</v>
      </c>
      <c r="G8" s="128" t="s">
        <v>645</v>
      </c>
      <c r="H8" s="125" t="s">
        <v>652</v>
      </c>
      <c r="I8" s="154" t="str">
        <f>UPPER('02'!F10)</f>
        <v>RUA SEBASTIÃO NERY DE ALMEIDA</v>
      </c>
      <c r="J8" s="157"/>
    </row>
    <row r="9" spans="2:10" ht="15">
      <c r="B9" s="125" t="str">
        <f>INDEX(SUM!D:D,MATCH(SUM!$F$3,SUM!B:B,0),0)</f>
        <v>P108</v>
      </c>
      <c r="C9" s="127">
        <v>2</v>
      </c>
      <c r="D9" s="124" t="s">
        <v>643</v>
      </c>
      <c r="E9" s="127">
        <f t="shared" si="0"/>
        <v>2018</v>
      </c>
      <c r="F9" s="203" t="s">
        <v>653</v>
      </c>
      <c r="G9" s="128" t="s">
        <v>645</v>
      </c>
      <c r="H9" s="125" t="s">
        <v>654</v>
      </c>
      <c r="I9" s="156">
        <f>'02'!G10</f>
        <v>43101</v>
      </c>
      <c r="J9" s="157"/>
    </row>
    <row r="10" spans="2:10" ht="15">
      <c r="B10" s="125" t="str">
        <f>INDEX(SUM!D:D,MATCH(SUM!$F$3,SUM!B:B,0),0)</f>
        <v>P108</v>
      </c>
      <c r="C10" s="127">
        <v>2</v>
      </c>
      <c r="D10" s="124" t="s">
        <v>643</v>
      </c>
      <c r="E10" s="127">
        <f t="shared" si="0"/>
        <v>2018</v>
      </c>
      <c r="F10" s="203" t="s">
        <v>655</v>
      </c>
      <c r="G10" s="128" t="s">
        <v>645</v>
      </c>
      <c r="H10" s="125" t="s">
        <v>656</v>
      </c>
      <c r="I10" s="156">
        <f>'02'!H10</f>
        <v>43465</v>
      </c>
      <c r="J10" s="157"/>
    </row>
    <row r="11" spans="2:10" ht="15">
      <c r="B11" s="125" t="str">
        <f>INDEX(SUM!D:D,MATCH(SUM!$F$3,SUM!B:B,0),0)</f>
        <v>P108</v>
      </c>
      <c r="C11" s="127">
        <v>2</v>
      </c>
      <c r="D11" s="124" t="s">
        <v>643</v>
      </c>
      <c r="E11" s="127">
        <f t="shared" si="0"/>
        <v>2018</v>
      </c>
      <c r="F11" s="203" t="s">
        <v>657</v>
      </c>
      <c r="G11" s="128" t="s">
        <v>645</v>
      </c>
      <c r="H11" s="125" t="s">
        <v>1568</v>
      </c>
      <c r="I11" s="154">
        <f>UPPER('02'!B11)</f>
      </c>
      <c r="J11" s="157"/>
    </row>
    <row r="12" spans="2:10" ht="15">
      <c r="B12" s="125" t="str">
        <f>INDEX(SUM!D:D,MATCH(SUM!$F$3,SUM!B:B,0),0)</f>
        <v>P108</v>
      </c>
      <c r="C12" s="127">
        <v>2</v>
      </c>
      <c r="D12" s="124" t="s">
        <v>643</v>
      </c>
      <c r="E12" s="127">
        <f t="shared" si="0"/>
        <v>2018</v>
      </c>
      <c r="F12" s="203" t="s">
        <v>658</v>
      </c>
      <c r="G12" s="128" t="s">
        <v>645</v>
      </c>
      <c r="H12" s="125" t="s">
        <v>1569</v>
      </c>
      <c r="I12" s="155">
        <f>'02'!D11</f>
        <v>0</v>
      </c>
      <c r="J12" s="157"/>
    </row>
    <row r="13" spans="2:10" ht="15">
      <c r="B13" s="125" t="str">
        <f>INDEX(SUM!D:D,MATCH(SUM!$F$3,SUM!B:B,0),0)</f>
        <v>P108</v>
      </c>
      <c r="C13" s="127">
        <v>2</v>
      </c>
      <c r="D13" s="124" t="s">
        <v>643</v>
      </c>
      <c r="E13" s="127">
        <f t="shared" si="0"/>
        <v>2018</v>
      </c>
      <c r="F13" s="203" t="s">
        <v>659</v>
      </c>
      <c r="G13" s="128" t="s">
        <v>645</v>
      </c>
      <c r="H13" s="125" t="s">
        <v>1570</v>
      </c>
      <c r="I13" s="154">
        <f>UPPER('02'!E11)</f>
      </c>
      <c r="J13" s="157"/>
    </row>
    <row r="14" spans="2:10" ht="15">
      <c r="B14" s="125" t="str">
        <f>INDEX(SUM!D:D,MATCH(SUM!$F$3,SUM!B:B,0),0)</f>
        <v>P108</v>
      </c>
      <c r="C14" s="127">
        <v>2</v>
      </c>
      <c r="D14" s="124" t="s">
        <v>643</v>
      </c>
      <c r="E14" s="127">
        <f t="shared" si="0"/>
        <v>2018</v>
      </c>
      <c r="F14" s="203" t="s">
        <v>660</v>
      </c>
      <c r="G14" s="128" t="s">
        <v>645</v>
      </c>
      <c r="H14" s="125" t="s">
        <v>1571</v>
      </c>
      <c r="I14" s="154">
        <f>UPPER('02'!F11)</f>
      </c>
      <c r="J14" s="157"/>
    </row>
    <row r="15" spans="2:10" ht="15">
      <c r="B15" s="125" t="str">
        <f>INDEX(SUM!D:D,MATCH(SUM!$F$3,SUM!B:B,0),0)</f>
        <v>P108</v>
      </c>
      <c r="C15" s="127">
        <v>2</v>
      </c>
      <c r="D15" s="124" t="s">
        <v>643</v>
      </c>
      <c r="E15" s="127">
        <f t="shared" si="0"/>
        <v>2018</v>
      </c>
      <c r="F15" s="203" t="s">
        <v>661</v>
      </c>
      <c r="G15" s="128" t="s">
        <v>645</v>
      </c>
      <c r="H15" s="125" t="s">
        <v>1572</v>
      </c>
      <c r="I15" s="156">
        <f>'02'!G11</f>
        <v>0</v>
      </c>
      <c r="J15" s="157"/>
    </row>
    <row r="16" spans="2:10" ht="15">
      <c r="B16" s="125" t="str">
        <f>INDEX(SUM!D:D,MATCH(SUM!$F$3,SUM!B:B,0),0)</f>
        <v>P108</v>
      </c>
      <c r="C16" s="127">
        <v>2</v>
      </c>
      <c r="D16" s="124" t="s">
        <v>643</v>
      </c>
      <c r="E16" s="127">
        <f t="shared" si="0"/>
        <v>2018</v>
      </c>
      <c r="F16" s="203" t="s">
        <v>662</v>
      </c>
      <c r="G16" s="128" t="s">
        <v>645</v>
      </c>
      <c r="H16" s="125" t="s">
        <v>1573</v>
      </c>
      <c r="I16" s="156">
        <f>'02'!H11</f>
        <v>0</v>
      </c>
      <c r="J16" s="157"/>
    </row>
    <row r="17" spans="2:10" ht="15">
      <c r="B17" s="125" t="str">
        <f>INDEX(SUM!D:D,MATCH(SUM!$F$3,SUM!B:B,0),0)</f>
        <v>P108</v>
      </c>
      <c r="C17" s="127">
        <v>2</v>
      </c>
      <c r="D17" s="124" t="s">
        <v>643</v>
      </c>
      <c r="E17" s="127">
        <f t="shared" si="0"/>
        <v>2018</v>
      </c>
      <c r="F17" s="203" t="s">
        <v>663</v>
      </c>
      <c r="G17" s="128" t="s">
        <v>645</v>
      </c>
      <c r="H17" s="125" t="s">
        <v>664</v>
      </c>
      <c r="I17" s="154">
        <f>UPPER('02'!B12)</f>
      </c>
      <c r="J17" s="157"/>
    </row>
    <row r="18" spans="2:10" ht="15">
      <c r="B18" s="125" t="str">
        <f>INDEX(SUM!D:D,MATCH(SUM!$F$3,SUM!B:B,0),0)</f>
        <v>P108</v>
      </c>
      <c r="C18" s="127">
        <v>2</v>
      </c>
      <c r="D18" s="124" t="s">
        <v>643</v>
      </c>
      <c r="E18" s="127">
        <f t="shared" si="0"/>
        <v>2018</v>
      </c>
      <c r="F18" s="203" t="s">
        <v>665</v>
      </c>
      <c r="G18" s="128" t="s">
        <v>645</v>
      </c>
      <c r="H18" s="125" t="s">
        <v>666</v>
      </c>
      <c r="I18" s="155">
        <f>'02'!D12</f>
        <v>0</v>
      </c>
      <c r="J18" s="157"/>
    </row>
    <row r="19" spans="2:10" ht="15">
      <c r="B19" s="125" t="str">
        <f>INDEX(SUM!D:D,MATCH(SUM!$F$3,SUM!B:B,0),0)</f>
        <v>P108</v>
      </c>
      <c r="C19" s="127">
        <v>2</v>
      </c>
      <c r="D19" s="124" t="s">
        <v>643</v>
      </c>
      <c r="E19" s="127">
        <f t="shared" si="0"/>
        <v>2018</v>
      </c>
      <c r="F19" s="203" t="s">
        <v>667</v>
      </c>
      <c r="G19" s="128" t="s">
        <v>645</v>
      </c>
      <c r="H19" s="125" t="s">
        <v>668</v>
      </c>
      <c r="I19" s="154">
        <f>UPPER('02'!E12)</f>
      </c>
      <c r="J19" s="157"/>
    </row>
    <row r="20" spans="2:10" ht="15">
      <c r="B20" s="125" t="str">
        <f>INDEX(SUM!D:D,MATCH(SUM!$F$3,SUM!B:B,0),0)</f>
        <v>P108</v>
      </c>
      <c r="C20" s="127">
        <v>2</v>
      </c>
      <c r="D20" s="124" t="s">
        <v>643</v>
      </c>
      <c r="E20" s="127">
        <f t="shared" si="0"/>
        <v>2018</v>
      </c>
      <c r="F20" s="203" t="s">
        <v>669</v>
      </c>
      <c r="G20" s="128" t="s">
        <v>645</v>
      </c>
      <c r="H20" s="125" t="s">
        <v>670</v>
      </c>
      <c r="I20" s="154">
        <f>UPPER('02'!F12)</f>
      </c>
      <c r="J20" s="157"/>
    </row>
    <row r="21" spans="2:10" ht="15">
      <c r="B21" s="125" t="str">
        <f>INDEX(SUM!D:D,MATCH(SUM!$F$3,SUM!B:B,0),0)</f>
        <v>P108</v>
      </c>
      <c r="C21" s="127">
        <v>2</v>
      </c>
      <c r="D21" s="124" t="s">
        <v>643</v>
      </c>
      <c r="E21" s="127">
        <f t="shared" si="0"/>
        <v>2018</v>
      </c>
      <c r="F21" s="203" t="s">
        <v>671</v>
      </c>
      <c r="G21" s="128" t="s">
        <v>645</v>
      </c>
      <c r="H21" s="125" t="s">
        <v>672</v>
      </c>
      <c r="I21" s="156">
        <f>'02'!G12</f>
        <v>0</v>
      </c>
      <c r="J21" s="157"/>
    </row>
    <row r="22" spans="2:10" ht="15">
      <c r="B22" s="125" t="str">
        <f>INDEX(SUM!D:D,MATCH(SUM!$F$3,SUM!B:B,0),0)</f>
        <v>P108</v>
      </c>
      <c r="C22" s="127">
        <v>2</v>
      </c>
      <c r="D22" s="124" t="s">
        <v>643</v>
      </c>
      <c r="E22" s="127">
        <f t="shared" si="0"/>
        <v>2018</v>
      </c>
      <c r="F22" s="203" t="s">
        <v>673</v>
      </c>
      <c r="G22" s="128" t="s">
        <v>645</v>
      </c>
      <c r="H22" s="125" t="s">
        <v>674</v>
      </c>
      <c r="I22" s="156">
        <f>'02'!H12</f>
        <v>0</v>
      </c>
      <c r="J22" s="157"/>
    </row>
    <row r="23" spans="2:10" ht="15">
      <c r="B23" s="125" t="str">
        <f>INDEX(SUM!D:D,MATCH(SUM!$F$3,SUM!B:B,0),0)</f>
        <v>P108</v>
      </c>
      <c r="C23" s="127">
        <v>2</v>
      </c>
      <c r="D23" s="124" t="s">
        <v>643</v>
      </c>
      <c r="E23" s="127">
        <f t="shared" si="0"/>
        <v>2018</v>
      </c>
      <c r="F23" s="203" t="s">
        <v>675</v>
      </c>
      <c r="G23" s="128" t="s">
        <v>645</v>
      </c>
      <c r="H23" s="125" t="s">
        <v>1574</v>
      </c>
      <c r="I23" s="154">
        <f>UPPER('02'!B13)</f>
      </c>
      <c r="J23" s="157"/>
    </row>
    <row r="24" spans="2:10" ht="15">
      <c r="B24" s="125" t="str">
        <f>INDEX(SUM!D:D,MATCH(SUM!$F$3,SUM!B:B,0),0)</f>
        <v>P108</v>
      </c>
      <c r="C24" s="127">
        <v>2</v>
      </c>
      <c r="D24" s="124" t="s">
        <v>643</v>
      </c>
      <c r="E24" s="127">
        <f t="shared" si="0"/>
        <v>2018</v>
      </c>
      <c r="F24" s="203" t="s">
        <v>676</v>
      </c>
      <c r="G24" s="128" t="s">
        <v>645</v>
      </c>
      <c r="H24" s="125" t="s">
        <v>1575</v>
      </c>
      <c r="I24" s="155">
        <f>'02'!D13</f>
        <v>0</v>
      </c>
      <c r="J24" s="157"/>
    </row>
    <row r="25" spans="2:10" ht="15">
      <c r="B25" s="125" t="str">
        <f>INDEX(SUM!D:D,MATCH(SUM!$F$3,SUM!B:B,0),0)</f>
        <v>P108</v>
      </c>
      <c r="C25" s="127">
        <v>2</v>
      </c>
      <c r="D25" s="124" t="s">
        <v>643</v>
      </c>
      <c r="E25" s="127">
        <f t="shared" si="0"/>
        <v>2018</v>
      </c>
      <c r="F25" s="203" t="s">
        <v>677</v>
      </c>
      <c r="G25" s="128" t="s">
        <v>645</v>
      </c>
      <c r="H25" s="125" t="s">
        <v>1576</v>
      </c>
      <c r="I25" s="154">
        <f>UPPER('02'!E13)</f>
      </c>
      <c r="J25" s="157"/>
    </row>
    <row r="26" spans="2:10" ht="15">
      <c r="B26" s="125" t="str">
        <f>INDEX(SUM!D:D,MATCH(SUM!$F$3,SUM!B:B,0),0)</f>
        <v>P108</v>
      </c>
      <c r="C26" s="127">
        <v>2</v>
      </c>
      <c r="D26" s="124" t="s">
        <v>643</v>
      </c>
      <c r="E26" s="127">
        <f t="shared" si="0"/>
        <v>2018</v>
      </c>
      <c r="F26" s="203" t="s">
        <v>678</v>
      </c>
      <c r="G26" s="128" t="s">
        <v>645</v>
      </c>
      <c r="H26" s="125" t="s">
        <v>1577</v>
      </c>
      <c r="I26" s="154">
        <f>UPPER('02'!F13)</f>
      </c>
      <c r="J26" s="157"/>
    </row>
    <row r="27" spans="2:10" ht="15">
      <c r="B27" s="125" t="str">
        <f>INDEX(SUM!D:D,MATCH(SUM!$F$3,SUM!B:B,0),0)</f>
        <v>P108</v>
      </c>
      <c r="C27" s="127">
        <v>2</v>
      </c>
      <c r="D27" s="124" t="s">
        <v>643</v>
      </c>
      <c r="E27" s="127">
        <f t="shared" si="0"/>
        <v>2018</v>
      </c>
      <c r="F27" s="203" t="s">
        <v>679</v>
      </c>
      <c r="G27" s="128" t="s">
        <v>645</v>
      </c>
      <c r="H27" s="125" t="s">
        <v>1578</v>
      </c>
      <c r="I27" s="156">
        <f>'02'!G13</f>
        <v>0</v>
      </c>
      <c r="J27" s="157"/>
    </row>
    <row r="28" spans="2:10" ht="15">
      <c r="B28" s="125" t="str">
        <f>INDEX(SUM!D:D,MATCH(SUM!$F$3,SUM!B:B,0),0)</f>
        <v>P108</v>
      </c>
      <c r="C28" s="127">
        <v>2</v>
      </c>
      <c r="D28" s="124" t="s">
        <v>643</v>
      </c>
      <c r="E28" s="127">
        <f t="shared" si="0"/>
        <v>2018</v>
      </c>
      <c r="F28" s="203" t="s">
        <v>680</v>
      </c>
      <c r="G28" s="128" t="s">
        <v>645</v>
      </c>
      <c r="H28" s="125" t="s">
        <v>1579</v>
      </c>
      <c r="I28" s="156">
        <f>'02'!H13</f>
        <v>0</v>
      </c>
      <c r="J28" s="157"/>
    </row>
    <row r="29" spans="2:10" ht="15">
      <c r="B29" s="125" t="str">
        <f>INDEX(SUM!D:D,MATCH(SUM!$F$3,SUM!B:B,0),0)</f>
        <v>P108</v>
      </c>
      <c r="C29" s="127">
        <v>6</v>
      </c>
      <c r="D29" s="124" t="s">
        <v>915</v>
      </c>
      <c r="E29" s="127">
        <f t="shared" si="0"/>
        <v>2018</v>
      </c>
      <c r="F29" s="203" t="s">
        <v>916</v>
      </c>
      <c r="G29" s="128" t="s">
        <v>917</v>
      </c>
      <c r="H29" s="125" t="s">
        <v>918</v>
      </c>
      <c r="I29" s="129">
        <f>'06'!D10</f>
        <v>43332353.93</v>
      </c>
      <c r="J29" s="157"/>
    </row>
    <row r="30" spans="2:10" ht="15">
      <c r="B30" s="125" t="str">
        <f>INDEX(SUM!D:D,MATCH(SUM!$F$3,SUM!B:B,0),0)</f>
        <v>P108</v>
      </c>
      <c r="C30" s="127">
        <v>6</v>
      </c>
      <c r="D30" s="124" t="s">
        <v>915</v>
      </c>
      <c r="E30" s="127">
        <f t="shared" si="0"/>
        <v>2018</v>
      </c>
      <c r="F30" s="203" t="s">
        <v>919</v>
      </c>
      <c r="G30" s="128" t="s">
        <v>1720</v>
      </c>
      <c r="H30" s="125" t="s">
        <v>2249</v>
      </c>
      <c r="I30" s="129">
        <f>'06'!D11</f>
        <v>35290064.339999996</v>
      </c>
      <c r="J30" s="157"/>
    </row>
    <row r="31" spans="2:10" ht="15">
      <c r="B31" s="125" t="str">
        <f>INDEX(SUM!D:D,MATCH(SUM!$F$3,SUM!B:B,0),0)</f>
        <v>P108</v>
      </c>
      <c r="C31" s="127">
        <v>6</v>
      </c>
      <c r="D31" s="124" t="s">
        <v>915</v>
      </c>
      <c r="E31" s="127">
        <f t="shared" si="0"/>
        <v>2018</v>
      </c>
      <c r="F31" s="203" t="s">
        <v>921</v>
      </c>
      <c r="G31" s="128" t="s">
        <v>1722</v>
      </c>
      <c r="H31" s="125" t="s">
        <v>388</v>
      </c>
      <c r="I31" s="129">
        <f>'06'!D12</f>
        <v>7231012.74</v>
      </c>
      <c r="J31" s="157"/>
    </row>
    <row r="32" spans="2:10" ht="15">
      <c r="B32" s="125" t="str">
        <f>INDEX(SUM!D:D,MATCH(SUM!$F$3,SUM!B:B,0),0)</f>
        <v>P108</v>
      </c>
      <c r="C32" s="127">
        <v>6</v>
      </c>
      <c r="D32" s="124" t="s">
        <v>915</v>
      </c>
      <c r="E32" s="127">
        <f t="shared" si="0"/>
        <v>2018</v>
      </c>
      <c r="F32" s="203" t="s">
        <v>922</v>
      </c>
      <c r="G32" s="128" t="s">
        <v>1723</v>
      </c>
      <c r="H32" s="125" t="s">
        <v>389</v>
      </c>
      <c r="I32" s="129">
        <f>'06'!D13</f>
        <v>0</v>
      </c>
      <c r="J32" s="157"/>
    </row>
    <row r="33" spans="2:10" ht="15">
      <c r="B33" s="125" t="str">
        <f>INDEX(SUM!D:D,MATCH(SUM!$F$3,SUM!B:B,0),0)</f>
        <v>P108</v>
      </c>
      <c r="C33" s="127">
        <v>6</v>
      </c>
      <c r="D33" s="124" t="s">
        <v>915</v>
      </c>
      <c r="E33" s="127">
        <f t="shared" si="0"/>
        <v>2018</v>
      </c>
      <c r="F33" s="203" t="s">
        <v>923</v>
      </c>
      <c r="G33" s="128" t="s">
        <v>1724</v>
      </c>
      <c r="H33" s="125" t="s">
        <v>924</v>
      </c>
      <c r="I33" s="129">
        <f>'06'!D14</f>
        <v>20119130.31</v>
      </c>
      <c r="J33" s="157"/>
    </row>
    <row r="34" spans="2:10" ht="15">
      <c r="B34" s="125" t="str">
        <f>INDEX(SUM!D:D,MATCH(SUM!$F$3,SUM!B:B,0),0)</f>
        <v>P108</v>
      </c>
      <c r="C34" s="127">
        <v>6</v>
      </c>
      <c r="D34" s="124" t="s">
        <v>915</v>
      </c>
      <c r="E34" s="127">
        <f t="shared" si="0"/>
        <v>2018</v>
      </c>
      <c r="F34" s="203" t="s">
        <v>925</v>
      </c>
      <c r="G34" s="128" t="s">
        <v>1725</v>
      </c>
      <c r="H34" s="125" t="s">
        <v>926</v>
      </c>
      <c r="I34" s="129">
        <f>'06'!D15</f>
        <v>7432957.04</v>
      </c>
      <c r="J34" s="157"/>
    </row>
    <row r="35" spans="2:10" ht="15">
      <c r="B35" s="125" t="str">
        <f>INDEX(SUM!D:D,MATCH(SUM!$F$3,SUM!B:B,0),0)</f>
        <v>P108</v>
      </c>
      <c r="C35" s="127">
        <v>6</v>
      </c>
      <c r="D35" s="124" t="s">
        <v>915</v>
      </c>
      <c r="E35" s="127">
        <f t="shared" si="0"/>
        <v>2018</v>
      </c>
      <c r="F35" s="203" t="s">
        <v>927</v>
      </c>
      <c r="G35" s="128" t="s">
        <v>1726</v>
      </c>
      <c r="H35" s="125" t="s">
        <v>928</v>
      </c>
      <c r="I35" s="129">
        <f>'06'!D16</f>
        <v>0</v>
      </c>
      <c r="J35" s="157"/>
    </row>
    <row r="36" spans="2:10" ht="15">
      <c r="B36" s="125" t="str">
        <f>INDEX(SUM!D:D,MATCH(SUM!$F$3,SUM!B:B,0),0)</f>
        <v>P108</v>
      </c>
      <c r="C36" s="127">
        <v>6</v>
      </c>
      <c r="D36" s="124" t="s">
        <v>915</v>
      </c>
      <c r="E36" s="127">
        <f t="shared" si="0"/>
        <v>2018</v>
      </c>
      <c r="F36" s="203" t="s">
        <v>929</v>
      </c>
      <c r="G36" s="128" t="s">
        <v>1727</v>
      </c>
      <c r="H36" s="125" t="s">
        <v>391</v>
      </c>
      <c r="I36" s="129">
        <f>'06'!D17</f>
        <v>384145.71</v>
      </c>
      <c r="J36" s="157"/>
    </row>
    <row r="37" spans="2:10" ht="15">
      <c r="B37" s="125" t="str">
        <f>INDEX(SUM!D:D,MATCH(SUM!$F$3,SUM!B:B,0),0)</f>
        <v>P108</v>
      </c>
      <c r="C37" s="127">
        <v>6</v>
      </c>
      <c r="D37" s="124" t="s">
        <v>915</v>
      </c>
      <c r="E37" s="127">
        <f t="shared" si="0"/>
        <v>2018</v>
      </c>
      <c r="F37" s="203" t="s">
        <v>930</v>
      </c>
      <c r="G37" s="128" t="s">
        <v>1728</v>
      </c>
      <c r="H37" s="125" t="s">
        <v>390</v>
      </c>
      <c r="I37" s="129">
        <f>'06'!D18</f>
        <v>121888.37</v>
      </c>
      <c r="J37" s="157"/>
    </row>
    <row r="38" spans="2:10" ht="15">
      <c r="B38" s="125" t="str">
        <f>INDEX(SUM!D:D,MATCH(SUM!$F$3,SUM!B:B,0),0)</f>
        <v>P108</v>
      </c>
      <c r="C38" s="127">
        <v>6</v>
      </c>
      <c r="D38" s="124" t="s">
        <v>915</v>
      </c>
      <c r="E38" s="127">
        <f t="shared" si="0"/>
        <v>2018</v>
      </c>
      <c r="F38" s="203" t="s">
        <v>931</v>
      </c>
      <c r="G38" s="128" t="s">
        <v>1729</v>
      </c>
      <c r="H38" s="125" t="s">
        <v>932</v>
      </c>
      <c r="I38" s="129">
        <f>'06'!D19</f>
        <v>930.17</v>
      </c>
      <c r="J38" s="157"/>
    </row>
    <row r="39" spans="2:10" ht="15">
      <c r="B39" s="125" t="str">
        <f>INDEX(SUM!D:D,MATCH(SUM!$F$3,SUM!B:B,0),0)</f>
        <v>P108</v>
      </c>
      <c r="C39" s="127">
        <v>6</v>
      </c>
      <c r="D39" s="124" t="s">
        <v>915</v>
      </c>
      <c r="E39" s="127">
        <f t="shared" si="0"/>
        <v>2018</v>
      </c>
      <c r="F39" s="203" t="s">
        <v>933</v>
      </c>
      <c r="G39" s="128" t="s">
        <v>1730</v>
      </c>
      <c r="H39" s="125" t="s">
        <v>934</v>
      </c>
      <c r="I39" s="129">
        <f>'06'!D20</f>
        <v>0</v>
      </c>
      <c r="J39" s="157"/>
    </row>
    <row r="40" spans="2:10" ht="15">
      <c r="B40" s="125" t="str">
        <f>INDEX(SUM!D:D,MATCH(SUM!$F$3,SUM!B:B,0),0)</f>
        <v>P108</v>
      </c>
      <c r="C40" s="127">
        <v>6</v>
      </c>
      <c r="D40" s="124" t="s">
        <v>915</v>
      </c>
      <c r="E40" s="127">
        <f t="shared" si="0"/>
        <v>2018</v>
      </c>
      <c r="F40" s="203" t="s">
        <v>935</v>
      </c>
      <c r="G40" s="128" t="s">
        <v>1731</v>
      </c>
      <c r="I40" s="129">
        <f>'06'!D21</f>
        <v>0</v>
      </c>
      <c r="J40" s="157"/>
    </row>
    <row r="41" spans="2:10" ht="15">
      <c r="B41" s="125" t="str">
        <f>INDEX(SUM!D:D,MATCH(SUM!$F$3,SUM!B:B,0),0)</f>
        <v>P108</v>
      </c>
      <c r="C41" s="127">
        <v>6</v>
      </c>
      <c r="D41" s="124" t="s">
        <v>915</v>
      </c>
      <c r="E41" s="127">
        <f t="shared" si="0"/>
        <v>2018</v>
      </c>
      <c r="F41" s="203" t="s">
        <v>936</v>
      </c>
      <c r="G41" s="128" t="s">
        <v>1732</v>
      </c>
      <c r="I41" s="129">
        <f>'06'!D22</f>
        <v>0</v>
      </c>
      <c r="J41" s="157"/>
    </row>
    <row r="42" spans="2:10" ht="15">
      <c r="B42" s="125" t="str">
        <f>INDEX(SUM!D:D,MATCH(SUM!$F$3,SUM!B:B,0),0)</f>
        <v>P108</v>
      </c>
      <c r="C42" s="127">
        <v>6</v>
      </c>
      <c r="D42" s="124" t="s">
        <v>915</v>
      </c>
      <c r="E42" s="127">
        <f t="shared" si="0"/>
        <v>2018</v>
      </c>
      <c r="F42" s="203" t="s">
        <v>937</v>
      </c>
      <c r="G42" s="128" t="s">
        <v>1733</v>
      </c>
      <c r="I42" s="129">
        <f>'06'!D23</f>
        <v>0</v>
      </c>
      <c r="J42" s="157"/>
    </row>
    <row r="43" spans="2:10" ht="15">
      <c r="B43" s="125" t="str">
        <f>INDEX(SUM!D:D,MATCH(SUM!$F$3,SUM!B:B,0),0)</f>
        <v>P108</v>
      </c>
      <c r="C43" s="127">
        <v>6</v>
      </c>
      <c r="D43" s="124" t="s">
        <v>915</v>
      </c>
      <c r="E43" s="127">
        <f t="shared" si="0"/>
        <v>2018</v>
      </c>
      <c r="F43" s="203" t="s">
        <v>938</v>
      </c>
      <c r="G43" s="128" t="s">
        <v>1734</v>
      </c>
      <c r="I43" s="129">
        <f>'06'!D24</f>
        <v>0</v>
      </c>
      <c r="J43" s="157"/>
    </row>
    <row r="44" spans="2:10" ht="15">
      <c r="B44" s="125" t="str">
        <f>INDEX(SUM!D:D,MATCH(SUM!$F$3,SUM!B:B,0),0)</f>
        <v>P108</v>
      </c>
      <c r="C44" s="127">
        <v>6</v>
      </c>
      <c r="D44" s="124" t="s">
        <v>915</v>
      </c>
      <c r="E44" s="127">
        <f t="shared" si="0"/>
        <v>2018</v>
      </c>
      <c r="F44" s="203" t="s">
        <v>939</v>
      </c>
      <c r="G44" s="128" t="s">
        <v>1735</v>
      </c>
      <c r="I44" s="129">
        <f>'06'!D25</f>
        <v>0</v>
      </c>
      <c r="J44" s="157"/>
    </row>
    <row r="45" spans="2:10" ht="15">
      <c r="B45" s="125" t="str">
        <f>INDEX(SUM!D:D,MATCH(SUM!$F$3,SUM!B:B,0),0)</f>
        <v>P108</v>
      </c>
      <c r="C45" s="127">
        <v>6</v>
      </c>
      <c r="D45" s="124" t="s">
        <v>915</v>
      </c>
      <c r="E45" s="127">
        <f t="shared" si="0"/>
        <v>2018</v>
      </c>
      <c r="F45" s="203" t="s">
        <v>940</v>
      </c>
      <c r="G45" s="128" t="s">
        <v>1736</v>
      </c>
      <c r="I45" s="129">
        <f>'06'!D26</f>
        <v>0</v>
      </c>
      <c r="J45" s="157"/>
    </row>
    <row r="46" spans="2:10" ht="15">
      <c r="B46" s="125" t="str">
        <f>INDEX(SUM!D:D,MATCH(SUM!$F$3,SUM!B:B,0),0)</f>
        <v>P108</v>
      </c>
      <c r="C46" s="127">
        <v>6</v>
      </c>
      <c r="D46" s="124" t="s">
        <v>915</v>
      </c>
      <c r="E46" s="127">
        <f t="shared" si="0"/>
        <v>2018</v>
      </c>
      <c r="F46" s="203" t="s">
        <v>941</v>
      </c>
      <c r="G46" s="128" t="s">
        <v>1737</v>
      </c>
      <c r="I46" s="129">
        <f>'06'!D27</f>
        <v>0</v>
      </c>
      <c r="J46" s="157"/>
    </row>
    <row r="47" spans="2:10" ht="15">
      <c r="B47" s="125" t="str">
        <f>INDEX(SUM!D:D,MATCH(SUM!$F$3,SUM!B:B,0),0)</f>
        <v>P108</v>
      </c>
      <c r="C47" s="127">
        <v>6</v>
      </c>
      <c r="D47" s="124" t="s">
        <v>915</v>
      </c>
      <c r="E47" s="127">
        <f t="shared" si="0"/>
        <v>2018</v>
      </c>
      <c r="F47" s="203" t="s">
        <v>942</v>
      </c>
      <c r="G47" s="128" t="s">
        <v>1738</v>
      </c>
      <c r="I47" s="129">
        <f>'06'!D28</f>
        <v>0</v>
      </c>
      <c r="J47" s="157"/>
    </row>
    <row r="48" spans="2:10" ht="15">
      <c r="B48" s="125" t="str">
        <f>INDEX(SUM!D:D,MATCH(SUM!$F$3,SUM!B:B,0),0)</f>
        <v>P108</v>
      </c>
      <c r="C48" s="127">
        <v>6</v>
      </c>
      <c r="D48" s="124" t="s">
        <v>915</v>
      </c>
      <c r="E48" s="127">
        <f t="shared" si="0"/>
        <v>2018</v>
      </c>
      <c r="F48" s="203" t="s">
        <v>943</v>
      </c>
      <c r="G48" s="128" t="s">
        <v>1739</v>
      </c>
      <c r="I48" s="129">
        <f>'06'!D29</f>
        <v>0</v>
      </c>
      <c r="J48" s="157"/>
    </row>
    <row r="49" spans="2:10" ht="15">
      <c r="B49" s="125" t="str">
        <f>INDEX(SUM!D:D,MATCH(SUM!$F$3,SUM!B:B,0),0)</f>
        <v>P108</v>
      </c>
      <c r="C49" s="127">
        <v>6</v>
      </c>
      <c r="D49" s="124" t="s">
        <v>915</v>
      </c>
      <c r="E49" s="127">
        <f t="shared" si="0"/>
        <v>2018</v>
      </c>
      <c r="F49" s="203" t="s">
        <v>944</v>
      </c>
      <c r="G49" s="128" t="s">
        <v>1740</v>
      </c>
      <c r="I49" s="129">
        <f>'06'!D30</f>
        <v>0</v>
      </c>
      <c r="J49" s="157"/>
    </row>
    <row r="50" spans="2:10" ht="15">
      <c r="B50" s="125" t="str">
        <f>INDEX(SUM!D:D,MATCH(SUM!$F$3,SUM!B:B,0),0)</f>
        <v>P108</v>
      </c>
      <c r="C50" s="127">
        <v>6</v>
      </c>
      <c r="D50" s="124" t="s">
        <v>915</v>
      </c>
      <c r="E50" s="127">
        <f t="shared" si="0"/>
        <v>2018</v>
      </c>
      <c r="F50" s="203" t="s">
        <v>2290</v>
      </c>
      <c r="G50" s="128" t="s">
        <v>2237</v>
      </c>
      <c r="H50" s="125" t="s">
        <v>2238</v>
      </c>
      <c r="I50" s="129">
        <f>'06'!D31</f>
        <v>0</v>
      </c>
      <c r="J50" s="157"/>
    </row>
    <row r="51" spans="2:10" ht="15">
      <c r="B51" s="125" t="str">
        <f>INDEX(SUM!D:D,MATCH(SUM!$F$3,SUM!B:B,0),0)</f>
        <v>P108</v>
      </c>
      <c r="C51" s="127">
        <v>6</v>
      </c>
      <c r="D51" s="124" t="s">
        <v>915</v>
      </c>
      <c r="E51" s="127">
        <f t="shared" si="0"/>
        <v>2018</v>
      </c>
      <c r="F51" s="203" t="s">
        <v>2291</v>
      </c>
      <c r="G51" s="128" t="s">
        <v>2243</v>
      </c>
      <c r="H51" s="125" t="s">
        <v>2239</v>
      </c>
      <c r="I51" s="129">
        <f>'06'!D32</f>
        <v>0</v>
      </c>
      <c r="J51" s="157"/>
    </row>
    <row r="52" spans="2:10" ht="15">
      <c r="B52" s="125" t="str">
        <f>INDEX(SUM!D:D,MATCH(SUM!$F$3,SUM!B:B,0),0)</f>
        <v>P108</v>
      </c>
      <c r="C52" s="127">
        <v>6</v>
      </c>
      <c r="D52" s="124" t="s">
        <v>915</v>
      </c>
      <c r="E52" s="127">
        <f t="shared" si="0"/>
        <v>2018</v>
      </c>
      <c r="F52" s="203" t="s">
        <v>2292</v>
      </c>
      <c r="G52" s="128" t="s">
        <v>2244</v>
      </c>
      <c r="H52" s="125" t="s">
        <v>2240</v>
      </c>
      <c r="I52" s="129">
        <f>'06'!D33</f>
        <v>0</v>
      </c>
      <c r="J52" s="157"/>
    </row>
    <row r="53" spans="2:10" ht="15">
      <c r="B53" s="125" t="str">
        <f>INDEX(SUM!D:D,MATCH(SUM!$F$3,SUM!B:B,0),0)</f>
        <v>P108</v>
      </c>
      <c r="C53" s="127">
        <v>6</v>
      </c>
      <c r="D53" s="124" t="s">
        <v>915</v>
      </c>
      <c r="E53" s="127">
        <f t="shared" si="0"/>
        <v>2018</v>
      </c>
      <c r="F53" s="203" t="s">
        <v>2293</v>
      </c>
      <c r="G53" s="128" t="s">
        <v>2245</v>
      </c>
      <c r="H53" s="125" t="s">
        <v>2241</v>
      </c>
      <c r="I53" s="129">
        <f>'06'!D34</f>
        <v>0</v>
      </c>
      <c r="J53" s="157"/>
    </row>
    <row r="54" spans="2:10" ht="15">
      <c r="B54" s="125" t="str">
        <f>INDEX(SUM!D:D,MATCH(SUM!$F$3,SUM!B:B,0),0)</f>
        <v>P108</v>
      </c>
      <c r="C54" s="127">
        <v>6</v>
      </c>
      <c r="D54" s="124" t="s">
        <v>915</v>
      </c>
      <c r="E54" s="127">
        <f t="shared" si="0"/>
        <v>2018</v>
      </c>
      <c r="F54" s="203" t="s">
        <v>2294</v>
      </c>
      <c r="G54" s="128" t="s">
        <v>2246</v>
      </c>
      <c r="H54" s="125" t="s">
        <v>2242</v>
      </c>
      <c r="I54" s="129">
        <f>'06'!D35</f>
        <v>0</v>
      </c>
      <c r="J54" s="157"/>
    </row>
    <row r="55" spans="2:10" ht="15">
      <c r="B55" s="125" t="str">
        <f>INDEX(SUM!D:D,MATCH(SUM!$F$3,SUM!B:B,0),0)</f>
        <v>P108</v>
      </c>
      <c r="C55" s="127">
        <v>6</v>
      </c>
      <c r="D55" s="124" t="s">
        <v>915</v>
      </c>
      <c r="E55" s="127">
        <f t="shared" si="0"/>
        <v>2018</v>
      </c>
      <c r="F55" s="203" t="s">
        <v>945</v>
      </c>
      <c r="G55" s="128" t="s">
        <v>1721</v>
      </c>
      <c r="H55" s="125" t="s">
        <v>2250</v>
      </c>
      <c r="I55" s="129">
        <f>'06'!D36</f>
        <v>8042289.590000001</v>
      </c>
      <c r="J55" s="157"/>
    </row>
    <row r="56" spans="2:10" ht="15">
      <c r="B56" s="125" t="str">
        <f>INDEX(SUM!D:D,MATCH(SUM!$F$3,SUM!B:B,0),0)</f>
        <v>P108</v>
      </c>
      <c r="C56" s="127">
        <v>6</v>
      </c>
      <c r="D56" s="124" t="s">
        <v>915</v>
      </c>
      <c r="E56" s="127">
        <f t="shared" si="0"/>
        <v>2018</v>
      </c>
      <c r="F56" s="203" t="s">
        <v>947</v>
      </c>
      <c r="G56" s="128" t="s">
        <v>1741</v>
      </c>
      <c r="H56" s="125" t="s">
        <v>949</v>
      </c>
      <c r="I56" s="129">
        <f>'06'!D37</f>
        <v>7080925.67</v>
      </c>
      <c r="J56" s="157"/>
    </row>
    <row r="57" spans="2:10" ht="15">
      <c r="B57" s="125" t="str">
        <f>INDEX(SUM!D:D,MATCH(SUM!$F$3,SUM!B:B,0),0)</f>
        <v>P108</v>
      </c>
      <c r="C57" s="127">
        <v>6</v>
      </c>
      <c r="D57" s="124" t="s">
        <v>915</v>
      </c>
      <c r="E57" s="127">
        <f t="shared" si="0"/>
        <v>2018</v>
      </c>
      <c r="F57" s="203" t="s">
        <v>950</v>
      </c>
      <c r="G57" s="128" t="s">
        <v>1742</v>
      </c>
      <c r="H57" s="125" t="s">
        <v>58</v>
      </c>
      <c r="I57" s="129">
        <f>'06'!D38</f>
        <v>795667.98</v>
      </c>
      <c r="J57" s="157"/>
    </row>
    <row r="58" spans="2:10" ht="15">
      <c r="B58" s="125" t="str">
        <f>INDEX(SUM!D:D,MATCH(SUM!$F$3,SUM!B:B,0),0)</f>
        <v>P108</v>
      </c>
      <c r="C58" s="127">
        <v>6</v>
      </c>
      <c r="D58" s="124" t="s">
        <v>915</v>
      </c>
      <c r="E58" s="127">
        <f t="shared" si="0"/>
        <v>2018</v>
      </c>
      <c r="F58" s="203" t="s">
        <v>952</v>
      </c>
      <c r="G58" s="128" t="s">
        <v>1743</v>
      </c>
      <c r="H58" s="125" t="s">
        <v>457</v>
      </c>
      <c r="I58" s="129">
        <f>'06'!D39</f>
        <v>165695.94</v>
      </c>
      <c r="J58" s="157"/>
    </row>
    <row r="59" spans="2:10" ht="15">
      <c r="B59" s="125" t="str">
        <f>INDEX(SUM!D:D,MATCH(SUM!$F$3,SUM!B:B,0),0)</f>
        <v>P108</v>
      </c>
      <c r="C59" s="127">
        <v>6</v>
      </c>
      <c r="D59" s="124" t="s">
        <v>915</v>
      </c>
      <c r="E59" s="127">
        <f t="shared" si="0"/>
        <v>2018</v>
      </c>
      <c r="F59" s="203" t="s">
        <v>954</v>
      </c>
      <c r="G59" s="128" t="s">
        <v>1744</v>
      </c>
      <c r="H59" s="125" t="s">
        <v>389</v>
      </c>
      <c r="I59" s="129">
        <f>'06'!D40</f>
        <v>0</v>
      </c>
      <c r="J59" s="157"/>
    </row>
    <row r="60" spans="2:10" ht="15">
      <c r="B60" s="125" t="str">
        <f>INDEX(SUM!D:D,MATCH(SUM!$F$3,SUM!B:B,0),0)</f>
        <v>P108</v>
      </c>
      <c r="C60" s="127">
        <v>6</v>
      </c>
      <c r="D60" s="124" t="s">
        <v>915</v>
      </c>
      <c r="E60" s="127">
        <f t="shared" si="0"/>
        <v>2018</v>
      </c>
      <c r="F60" s="203" t="s">
        <v>955</v>
      </c>
      <c r="G60" s="128" t="s">
        <v>1745</v>
      </c>
      <c r="H60" s="125" t="s">
        <v>956</v>
      </c>
      <c r="I60" s="129">
        <f>'06'!D41</f>
        <v>0</v>
      </c>
      <c r="J60" s="157"/>
    </row>
    <row r="61" spans="2:10" ht="15">
      <c r="B61" s="125" t="str">
        <f>INDEX(SUM!D:D,MATCH(SUM!$F$3,SUM!B:B,0),0)</f>
        <v>P108</v>
      </c>
      <c r="C61" s="127">
        <v>6</v>
      </c>
      <c r="D61" s="124" t="s">
        <v>915</v>
      </c>
      <c r="E61" s="127">
        <f t="shared" si="0"/>
        <v>2018</v>
      </c>
      <c r="F61" s="203" t="s">
        <v>957</v>
      </c>
      <c r="G61" s="128" t="s">
        <v>1746</v>
      </c>
      <c r="H61" s="125" t="s">
        <v>958</v>
      </c>
      <c r="I61" s="129">
        <f>'06'!D42</f>
        <v>0</v>
      </c>
      <c r="J61" s="157"/>
    </row>
    <row r="62" spans="2:10" ht="15">
      <c r="B62" s="125" t="str">
        <f>INDEX(SUM!D:D,MATCH(SUM!$F$3,SUM!B:B,0),0)</f>
        <v>P108</v>
      </c>
      <c r="C62" s="127">
        <v>6</v>
      </c>
      <c r="D62" s="124" t="s">
        <v>915</v>
      </c>
      <c r="E62" s="127">
        <f t="shared" si="0"/>
        <v>2018</v>
      </c>
      <c r="F62" s="203" t="s">
        <v>959</v>
      </c>
      <c r="G62" s="128" t="s">
        <v>1747</v>
      </c>
      <c r="H62" s="125" t="s">
        <v>960</v>
      </c>
      <c r="I62" s="129">
        <f>'06'!D43</f>
        <v>0</v>
      </c>
      <c r="J62" s="157"/>
    </row>
    <row r="63" spans="2:10" ht="15">
      <c r="B63" s="125" t="str">
        <f>INDEX(SUM!D:D,MATCH(SUM!$F$3,SUM!B:B,0),0)</f>
        <v>P108</v>
      </c>
      <c r="C63" s="127">
        <v>6</v>
      </c>
      <c r="D63" s="124" t="s">
        <v>915</v>
      </c>
      <c r="E63" s="127">
        <f t="shared" si="0"/>
        <v>2018</v>
      </c>
      <c r="F63" s="203" t="s">
        <v>961</v>
      </c>
      <c r="G63" s="128" t="s">
        <v>1748</v>
      </c>
      <c r="I63" s="129">
        <f>'06'!D44</f>
        <v>0</v>
      </c>
      <c r="J63" s="157"/>
    </row>
    <row r="64" spans="2:10" ht="15">
      <c r="B64" s="125" t="str">
        <f>INDEX(SUM!D:D,MATCH(SUM!$F$3,SUM!B:B,0),0)</f>
        <v>P108</v>
      </c>
      <c r="C64" s="127">
        <v>6</v>
      </c>
      <c r="D64" s="124" t="s">
        <v>915</v>
      </c>
      <c r="E64" s="127">
        <f t="shared" si="0"/>
        <v>2018</v>
      </c>
      <c r="F64" s="203" t="s">
        <v>962</v>
      </c>
      <c r="G64" s="128" t="s">
        <v>1749</v>
      </c>
      <c r="I64" s="129">
        <f>'06'!D45</f>
        <v>0</v>
      </c>
      <c r="J64" s="157"/>
    </row>
    <row r="65" spans="2:10" ht="15">
      <c r="B65" s="125" t="str">
        <f>INDEX(SUM!D:D,MATCH(SUM!$F$3,SUM!B:B,0),0)</f>
        <v>P108</v>
      </c>
      <c r="C65" s="127">
        <v>6</v>
      </c>
      <c r="D65" s="124" t="s">
        <v>915</v>
      </c>
      <c r="E65" s="127">
        <f t="shared" si="0"/>
        <v>2018</v>
      </c>
      <c r="F65" s="203" t="s">
        <v>963</v>
      </c>
      <c r="G65" s="128" t="s">
        <v>1750</v>
      </c>
      <c r="I65" s="129">
        <f>'06'!D46</f>
        <v>0</v>
      </c>
      <c r="J65" s="157"/>
    </row>
    <row r="66" spans="2:10" ht="15">
      <c r="B66" s="125" t="str">
        <f>INDEX(SUM!D:D,MATCH(SUM!$F$3,SUM!B:B,0),0)</f>
        <v>P108</v>
      </c>
      <c r="C66" s="127">
        <v>6</v>
      </c>
      <c r="D66" s="124" t="s">
        <v>915</v>
      </c>
      <c r="E66" s="127">
        <f t="shared" si="0"/>
        <v>2018</v>
      </c>
      <c r="F66" s="203" t="s">
        <v>964</v>
      </c>
      <c r="G66" s="128" t="s">
        <v>1751</v>
      </c>
      <c r="I66" s="129">
        <f>'06'!D47</f>
        <v>0</v>
      </c>
      <c r="J66" s="157"/>
    </row>
    <row r="67" spans="2:10" ht="15">
      <c r="B67" s="125" t="str">
        <f>INDEX(SUM!D:D,MATCH(SUM!$F$3,SUM!B:B,0),0)</f>
        <v>P108</v>
      </c>
      <c r="C67" s="127">
        <v>6</v>
      </c>
      <c r="D67" s="124" t="s">
        <v>915</v>
      </c>
      <c r="E67" s="127">
        <f t="shared" si="0"/>
        <v>2018</v>
      </c>
      <c r="F67" s="203" t="s">
        <v>965</v>
      </c>
      <c r="G67" s="128" t="s">
        <v>1752</v>
      </c>
      <c r="I67" s="129">
        <f>'06'!D48</f>
        <v>0</v>
      </c>
      <c r="J67" s="157"/>
    </row>
    <row r="68" spans="2:10" ht="15">
      <c r="B68" s="125" t="str">
        <f>INDEX(SUM!D:D,MATCH(SUM!$F$3,SUM!B:B,0),0)</f>
        <v>P108</v>
      </c>
      <c r="C68" s="127">
        <v>6</v>
      </c>
      <c r="D68" s="124" t="s">
        <v>915</v>
      </c>
      <c r="E68" s="127">
        <f t="shared" si="0"/>
        <v>2018</v>
      </c>
      <c r="F68" s="203" t="s">
        <v>966</v>
      </c>
      <c r="G68" s="128" t="s">
        <v>1753</v>
      </c>
      <c r="I68" s="129">
        <f>'06'!D49</f>
        <v>0</v>
      </c>
      <c r="J68" s="157"/>
    </row>
    <row r="69" spans="2:10" ht="15">
      <c r="B69" s="125" t="str">
        <f>INDEX(SUM!D:D,MATCH(SUM!$F$3,SUM!B:B,0),0)</f>
        <v>P108</v>
      </c>
      <c r="C69" s="127">
        <v>6</v>
      </c>
      <c r="D69" s="124" t="s">
        <v>915</v>
      </c>
      <c r="E69" s="127">
        <f t="shared" si="0"/>
        <v>2018</v>
      </c>
      <c r="F69" s="203" t="s">
        <v>967</v>
      </c>
      <c r="G69" s="128" t="s">
        <v>1754</v>
      </c>
      <c r="I69" s="129">
        <f>'06'!D50</f>
        <v>0</v>
      </c>
      <c r="J69" s="157"/>
    </row>
    <row r="70" spans="2:10" ht="15">
      <c r="B70" s="125" t="str">
        <f>INDEX(SUM!D:D,MATCH(SUM!$F$3,SUM!B:B,0),0)</f>
        <v>P108</v>
      </c>
      <c r="C70" s="127">
        <v>6</v>
      </c>
      <c r="D70" s="124" t="s">
        <v>915</v>
      </c>
      <c r="E70" s="127">
        <f t="shared" si="0"/>
        <v>2018</v>
      </c>
      <c r="F70" s="203" t="s">
        <v>968</v>
      </c>
      <c r="G70" s="128" t="s">
        <v>1755</v>
      </c>
      <c r="I70" s="129">
        <f>'06'!D51</f>
        <v>0</v>
      </c>
      <c r="J70" s="157"/>
    </row>
    <row r="71" spans="2:10" ht="15">
      <c r="B71" s="125" t="str">
        <f>INDEX(SUM!D:D,MATCH(SUM!$F$3,SUM!B:B,0),0)</f>
        <v>P108</v>
      </c>
      <c r="C71" s="127">
        <v>6</v>
      </c>
      <c r="D71" s="124" t="s">
        <v>915</v>
      </c>
      <c r="E71" s="127">
        <f aca="true" t="shared" si="1" ref="E71:E134">E70</f>
        <v>2018</v>
      </c>
      <c r="F71" s="203" t="s">
        <v>969</v>
      </c>
      <c r="G71" s="128" t="s">
        <v>1756</v>
      </c>
      <c r="I71" s="129">
        <f>'06'!D52</f>
        <v>0</v>
      </c>
      <c r="J71" s="157"/>
    </row>
    <row r="72" spans="2:10" ht="15">
      <c r="B72" s="125" t="str">
        <f>INDEX(SUM!D:D,MATCH(SUM!$F$3,SUM!B:B,0),0)</f>
        <v>P108</v>
      </c>
      <c r="C72" s="127">
        <v>6</v>
      </c>
      <c r="D72" s="124" t="s">
        <v>915</v>
      </c>
      <c r="E72" s="127">
        <f t="shared" si="1"/>
        <v>2018</v>
      </c>
      <c r="F72" s="203" t="s">
        <v>970</v>
      </c>
      <c r="G72" s="128" t="s">
        <v>1757</v>
      </c>
      <c r="I72" s="129">
        <f>'06'!D53</f>
        <v>0</v>
      </c>
      <c r="J72" s="157"/>
    </row>
    <row r="73" spans="2:10" ht="15">
      <c r="B73" s="125" t="str">
        <f>INDEX(SUM!D:D,MATCH(SUM!$F$3,SUM!B:B,0),0)</f>
        <v>P108</v>
      </c>
      <c r="C73" s="127">
        <v>6</v>
      </c>
      <c r="D73" s="124" t="s">
        <v>915</v>
      </c>
      <c r="E73" s="127">
        <f t="shared" si="1"/>
        <v>2018</v>
      </c>
      <c r="F73" s="203" t="s">
        <v>2295</v>
      </c>
      <c r="G73" s="128" t="s">
        <v>2247</v>
      </c>
      <c r="H73" s="125" t="s">
        <v>2248</v>
      </c>
      <c r="I73" s="129">
        <f>'06'!D54</f>
        <v>0</v>
      </c>
      <c r="J73" s="157"/>
    </row>
    <row r="74" spans="2:10" ht="15">
      <c r="B74" s="125" t="str">
        <f>INDEX(SUM!D:D,MATCH(SUM!$F$3,SUM!B:B,0),0)</f>
        <v>P108</v>
      </c>
      <c r="C74" s="127">
        <v>6</v>
      </c>
      <c r="D74" s="124" t="s">
        <v>915</v>
      </c>
      <c r="E74" s="127">
        <f t="shared" si="1"/>
        <v>2018</v>
      </c>
      <c r="F74" s="203" t="s">
        <v>971</v>
      </c>
      <c r="G74" s="128" t="s">
        <v>1758</v>
      </c>
      <c r="H74" s="125" t="s">
        <v>2251</v>
      </c>
      <c r="I74" s="129">
        <f>'06'!D55</f>
        <v>0</v>
      </c>
      <c r="J74" s="157"/>
    </row>
    <row r="75" spans="2:10" ht="15">
      <c r="B75" s="125" t="str">
        <f>INDEX(SUM!D:D,MATCH(SUM!$F$3,SUM!B:B,0),0)</f>
        <v>P108</v>
      </c>
      <c r="C75" s="127">
        <v>6</v>
      </c>
      <c r="D75" s="124" t="s">
        <v>915</v>
      </c>
      <c r="E75" s="127">
        <f t="shared" si="1"/>
        <v>2018</v>
      </c>
      <c r="F75" s="203" t="s">
        <v>973</v>
      </c>
      <c r="G75" s="128" t="s">
        <v>974</v>
      </c>
      <c r="H75" s="125" t="s">
        <v>975</v>
      </c>
      <c r="I75" s="129">
        <f>'06'!D56</f>
        <v>8540853.84</v>
      </c>
      <c r="J75" s="157"/>
    </row>
    <row r="76" spans="2:10" ht="15">
      <c r="B76" s="125" t="str">
        <f>INDEX(SUM!D:D,MATCH(SUM!$F$3,SUM!B:B,0),0)</f>
        <v>P108</v>
      </c>
      <c r="C76" s="127">
        <v>6</v>
      </c>
      <c r="D76" s="124" t="s">
        <v>915</v>
      </c>
      <c r="E76" s="127">
        <f t="shared" si="1"/>
        <v>2018</v>
      </c>
      <c r="F76" s="203" t="s">
        <v>976</v>
      </c>
      <c r="G76" s="128" t="s">
        <v>1759</v>
      </c>
      <c r="H76" s="125" t="s">
        <v>107</v>
      </c>
      <c r="I76" s="129">
        <f>'06'!D57</f>
        <v>384145.71</v>
      </c>
      <c r="J76" s="157"/>
    </row>
    <row r="77" spans="2:10" ht="15">
      <c r="B77" s="125" t="str">
        <f>INDEX(SUM!D:D,MATCH(SUM!$F$3,SUM!B:B,0),0)</f>
        <v>P108</v>
      </c>
      <c r="C77" s="127">
        <v>6</v>
      </c>
      <c r="D77" s="124" t="s">
        <v>915</v>
      </c>
      <c r="E77" s="127">
        <f t="shared" si="1"/>
        <v>2018</v>
      </c>
      <c r="F77" s="203" t="s">
        <v>978</v>
      </c>
      <c r="G77" s="128" t="s">
        <v>1760</v>
      </c>
      <c r="H77" s="125" t="s">
        <v>980</v>
      </c>
      <c r="I77" s="129">
        <f>'06'!D58</f>
        <v>121888.37</v>
      </c>
      <c r="J77" s="157"/>
    </row>
    <row r="78" spans="2:10" ht="15">
      <c r="B78" s="125" t="str">
        <f>INDEX(SUM!D:D,MATCH(SUM!$F$3,SUM!B:B,0),0)</f>
        <v>P108</v>
      </c>
      <c r="C78" s="127">
        <v>6</v>
      </c>
      <c r="D78" s="124" t="s">
        <v>915</v>
      </c>
      <c r="E78" s="127">
        <f t="shared" si="1"/>
        <v>2018</v>
      </c>
      <c r="F78" s="203" t="s">
        <v>981</v>
      </c>
      <c r="G78" s="128" t="s">
        <v>1761</v>
      </c>
      <c r="H78" s="125" t="s">
        <v>983</v>
      </c>
      <c r="I78" s="129">
        <f>'06'!D59</f>
        <v>930.17</v>
      </c>
      <c r="J78" s="157"/>
    </row>
    <row r="79" spans="2:10" ht="15">
      <c r="B79" s="125" t="str">
        <f>INDEX(SUM!D:D,MATCH(SUM!$F$3,SUM!B:B,0),0)</f>
        <v>P108</v>
      </c>
      <c r="C79" s="127">
        <v>6</v>
      </c>
      <c r="D79" s="124" t="s">
        <v>915</v>
      </c>
      <c r="E79" s="127">
        <f t="shared" si="1"/>
        <v>2018</v>
      </c>
      <c r="F79" s="203" t="s">
        <v>984</v>
      </c>
      <c r="G79" s="128" t="s">
        <v>1762</v>
      </c>
      <c r="H79" s="125" t="s">
        <v>986</v>
      </c>
      <c r="I79" s="129">
        <f>'06'!D60</f>
        <v>8033889.59</v>
      </c>
      <c r="J79" s="157"/>
    </row>
    <row r="80" spans="2:10" ht="15">
      <c r="B80" s="125" t="str">
        <f>INDEX(SUM!D:D,MATCH(SUM!$F$3,SUM!B:B,0),0)</f>
        <v>P108</v>
      </c>
      <c r="C80" s="127">
        <v>6</v>
      </c>
      <c r="D80" s="124" t="s">
        <v>915</v>
      </c>
      <c r="E80" s="127">
        <f t="shared" si="1"/>
        <v>2018</v>
      </c>
      <c r="F80" s="203" t="s">
        <v>1787</v>
      </c>
      <c r="G80" s="128" t="s">
        <v>1785</v>
      </c>
      <c r="H80" s="125" t="s">
        <v>1783</v>
      </c>
      <c r="I80" s="129">
        <f>'06'!D61</f>
        <v>8033889.59</v>
      </c>
      <c r="J80" s="157"/>
    </row>
    <row r="81" spans="2:10" ht="15">
      <c r="B81" s="125" t="str">
        <f>INDEX(SUM!D:D,MATCH(SUM!$F$3,SUM!B:B,0),0)</f>
        <v>P108</v>
      </c>
      <c r="C81" s="127">
        <v>6</v>
      </c>
      <c r="D81" s="124" t="s">
        <v>915</v>
      </c>
      <c r="E81" s="127">
        <f t="shared" si="1"/>
        <v>2018</v>
      </c>
      <c r="F81" s="203" t="s">
        <v>1788</v>
      </c>
      <c r="G81" s="128" t="s">
        <v>1786</v>
      </c>
      <c r="H81" s="125" t="s">
        <v>1784</v>
      </c>
      <c r="I81" s="129">
        <f>'06'!D62</f>
        <v>0</v>
      </c>
      <c r="J81" s="157"/>
    </row>
    <row r="82" spans="2:10" ht="15">
      <c r="B82" s="125" t="str">
        <f>INDEX(SUM!D:D,MATCH(SUM!$F$3,SUM!B:B,0),0)</f>
        <v>P108</v>
      </c>
      <c r="C82" s="127">
        <v>6</v>
      </c>
      <c r="D82" s="124" t="s">
        <v>915</v>
      </c>
      <c r="E82" s="127">
        <f t="shared" si="1"/>
        <v>2018</v>
      </c>
      <c r="F82" s="203" t="s">
        <v>987</v>
      </c>
      <c r="G82" s="128" t="s">
        <v>1763</v>
      </c>
      <c r="H82" s="125" t="s">
        <v>1317</v>
      </c>
      <c r="I82" s="129">
        <f>'06'!D63</f>
        <v>0</v>
      </c>
      <c r="J82" s="157"/>
    </row>
    <row r="83" spans="2:10" ht="15">
      <c r="B83" s="125" t="str">
        <f>INDEX(SUM!D:D,MATCH(SUM!$F$3,SUM!B:B,0),0)</f>
        <v>P108</v>
      </c>
      <c r="C83" s="127">
        <v>6</v>
      </c>
      <c r="D83" s="124" t="s">
        <v>915</v>
      </c>
      <c r="E83" s="127">
        <f t="shared" si="1"/>
        <v>2018</v>
      </c>
      <c r="F83" s="203" t="s">
        <v>989</v>
      </c>
      <c r="G83" s="128" t="s">
        <v>1764</v>
      </c>
      <c r="I83" s="129">
        <f>'06'!D64</f>
        <v>0</v>
      </c>
      <c r="J83" s="157"/>
    </row>
    <row r="84" spans="2:10" ht="15">
      <c r="B84" s="125" t="str">
        <f>INDEX(SUM!D:D,MATCH(SUM!$F$3,SUM!B:B,0),0)</f>
        <v>P108</v>
      </c>
      <c r="C84" s="127">
        <v>6</v>
      </c>
      <c r="D84" s="124" t="s">
        <v>915</v>
      </c>
      <c r="E84" s="127">
        <f t="shared" si="1"/>
        <v>2018</v>
      </c>
      <c r="F84" s="203" t="s">
        <v>990</v>
      </c>
      <c r="G84" s="128" t="s">
        <v>1765</v>
      </c>
      <c r="I84" s="129">
        <f>'06'!D65</f>
        <v>0</v>
      </c>
      <c r="J84" s="157"/>
    </row>
    <row r="85" spans="2:10" ht="15">
      <c r="B85" s="125" t="str">
        <f>INDEX(SUM!D:D,MATCH(SUM!$F$3,SUM!B:B,0),0)</f>
        <v>P108</v>
      </c>
      <c r="C85" s="127">
        <v>6</v>
      </c>
      <c r="D85" s="124" t="s">
        <v>915</v>
      </c>
      <c r="E85" s="127">
        <f t="shared" si="1"/>
        <v>2018</v>
      </c>
      <c r="F85" s="203" t="s">
        <v>991</v>
      </c>
      <c r="G85" s="128" t="s">
        <v>1766</v>
      </c>
      <c r="I85" s="129">
        <f>'06'!D66</f>
        <v>0</v>
      </c>
      <c r="J85" s="157"/>
    </row>
    <row r="86" spans="2:10" ht="15">
      <c r="B86" s="125" t="str">
        <f>INDEX(SUM!D:D,MATCH(SUM!$F$3,SUM!B:B,0),0)</f>
        <v>P108</v>
      </c>
      <c r="C86" s="127">
        <v>6</v>
      </c>
      <c r="D86" s="124" t="s">
        <v>915</v>
      </c>
      <c r="E86" s="127">
        <f t="shared" si="1"/>
        <v>2018</v>
      </c>
      <c r="F86" s="203" t="s">
        <v>992</v>
      </c>
      <c r="G86" s="128" t="s">
        <v>1767</v>
      </c>
      <c r="I86" s="129">
        <f>'06'!D67</f>
        <v>0</v>
      </c>
      <c r="J86" s="157"/>
    </row>
    <row r="87" spans="2:10" ht="15">
      <c r="B87" s="125" t="str">
        <f>INDEX(SUM!D:D,MATCH(SUM!$F$3,SUM!B:B,0),0)</f>
        <v>P108</v>
      </c>
      <c r="C87" s="127">
        <v>6</v>
      </c>
      <c r="D87" s="124" t="s">
        <v>915</v>
      </c>
      <c r="E87" s="127">
        <f t="shared" si="1"/>
        <v>2018</v>
      </c>
      <c r="F87" s="203" t="s">
        <v>993</v>
      </c>
      <c r="G87" s="128" t="s">
        <v>1768</v>
      </c>
      <c r="I87" s="129">
        <f>'06'!D68</f>
        <v>0</v>
      </c>
      <c r="J87" s="157"/>
    </row>
    <row r="88" spans="2:10" ht="15">
      <c r="B88" s="125" t="str">
        <f>INDEX(SUM!D:D,MATCH(SUM!$F$3,SUM!B:B,0),0)</f>
        <v>P108</v>
      </c>
      <c r="C88" s="127">
        <v>6</v>
      </c>
      <c r="D88" s="124" t="s">
        <v>915</v>
      </c>
      <c r="E88" s="127">
        <f t="shared" si="1"/>
        <v>2018</v>
      </c>
      <c r="F88" s="203" t="s">
        <v>994</v>
      </c>
      <c r="G88" s="128" t="s">
        <v>1769</v>
      </c>
      <c r="I88" s="129">
        <f>'06'!D69</f>
        <v>0</v>
      </c>
      <c r="J88" s="157"/>
    </row>
    <row r="89" spans="2:10" ht="15">
      <c r="B89" s="125" t="str">
        <f>INDEX(SUM!D:D,MATCH(SUM!$F$3,SUM!B:B,0),0)</f>
        <v>P108</v>
      </c>
      <c r="C89" s="127">
        <v>6</v>
      </c>
      <c r="D89" s="124" t="s">
        <v>915</v>
      </c>
      <c r="E89" s="127">
        <f t="shared" si="1"/>
        <v>2018</v>
      </c>
      <c r="F89" s="203" t="s">
        <v>995</v>
      </c>
      <c r="G89" s="128" t="s">
        <v>1770</v>
      </c>
      <c r="I89" s="129">
        <f>'06'!D70</f>
        <v>0</v>
      </c>
      <c r="J89" s="157"/>
    </row>
    <row r="90" spans="2:10" ht="15">
      <c r="B90" s="125" t="str">
        <f>INDEX(SUM!D:D,MATCH(SUM!$F$3,SUM!B:B,0),0)</f>
        <v>P108</v>
      </c>
      <c r="C90" s="127">
        <v>6</v>
      </c>
      <c r="D90" s="124" t="s">
        <v>915</v>
      </c>
      <c r="E90" s="127">
        <f t="shared" si="1"/>
        <v>2018</v>
      </c>
      <c r="F90" s="203" t="s">
        <v>996</v>
      </c>
      <c r="G90" s="128" t="s">
        <v>1771</v>
      </c>
      <c r="I90" s="129">
        <f>'06'!D71</f>
        <v>0</v>
      </c>
      <c r="J90" s="157"/>
    </row>
    <row r="91" spans="2:10" ht="15">
      <c r="B91" s="125" t="str">
        <f>INDEX(SUM!D:D,MATCH(SUM!$F$3,SUM!B:B,0),0)</f>
        <v>P108</v>
      </c>
      <c r="C91" s="127">
        <v>6</v>
      </c>
      <c r="D91" s="124" t="s">
        <v>915</v>
      </c>
      <c r="E91" s="127">
        <f t="shared" si="1"/>
        <v>2018</v>
      </c>
      <c r="F91" s="203" t="s">
        <v>997</v>
      </c>
      <c r="G91" s="128" t="s">
        <v>1772</v>
      </c>
      <c r="I91" s="129">
        <f>'06'!D72</f>
        <v>0</v>
      </c>
      <c r="J91" s="157"/>
    </row>
    <row r="92" spans="2:10" ht="15">
      <c r="B92" s="125" t="str">
        <f>INDEX(SUM!D:D,MATCH(SUM!$F$3,SUM!B:B,0),0)</f>
        <v>P108</v>
      </c>
      <c r="C92" s="127">
        <v>6</v>
      </c>
      <c r="D92" s="124" t="s">
        <v>915</v>
      </c>
      <c r="E92" s="127">
        <f t="shared" si="1"/>
        <v>2018</v>
      </c>
      <c r="F92" s="203" t="s">
        <v>998</v>
      </c>
      <c r="G92" s="128" t="s">
        <v>1773</v>
      </c>
      <c r="I92" s="129">
        <f>'06'!D73</f>
        <v>0</v>
      </c>
      <c r="J92" s="157"/>
    </row>
    <row r="93" spans="2:10" ht="15">
      <c r="B93" s="125" t="str">
        <f>INDEX(SUM!D:D,MATCH(SUM!$F$3,SUM!B:B,0),0)</f>
        <v>P108</v>
      </c>
      <c r="C93" s="127">
        <v>6</v>
      </c>
      <c r="D93" s="124" t="s">
        <v>915</v>
      </c>
      <c r="E93" s="127">
        <f t="shared" si="1"/>
        <v>2018</v>
      </c>
      <c r="F93" s="203" t="s">
        <v>999</v>
      </c>
      <c r="G93" s="128" t="s">
        <v>1000</v>
      </c>
      <c r="H93" s="125" t="s">
        <v>1585</v>
      </c>
      <c r="I93" s="129">
        <f>'06'!D74</f>
        <v>34791500.09</v>
      </c>
      <c r="J93" s="157"/>
    </row>
    <row r="94" spans="2:10" ht="15">
      <c r="B94" s="125" t="str">
        <f>INDEX(SUM!D:D,MATCH(SUM!$F$3,SUM!B:B,0),0)</f>
        <v>P108</v>
      </c>
      <c r="C94" s="127">
        <v>6</v>
      </c>
      <c r="D94" s="124" t="s">
        <v>915</v>
      </c>
      <c r="E94" s="127">
        <f t="shared" si="1"/>
        <v>2018</v>
      </c>
      <c r="F94" s="203" t="s">
        <v>2296</v>
      </c>
      <c r="G94" s="128" t="s">
        <v>2298</v>
      </c>
      <c r="H94" s="125" t="s">
        <v>2297</v>
      </c>
      <c r="I94" s="129">
        <f>'06'!D76</f>
        <v>0</v>
      </c>
      <c r="J94" s="157"/>
    </row>
    <row r="95" spans="2:10" ht="15">
      <c r="B95" s="125" t="str">
        <f>INDEX(SUM!D:D,MATCH(SUM!$F$3,SUM!B:B,0),0)</f>
        <v>P108</v>
      </c>
      <c r="C95" s="127">
        <v>6</v>
      </c>
      <c r="D95" s="124" t="s">
        <v>1003</v>
      </c>
      <c r="E95" s="127">
        <f t="shared" si="1"/>
        <v>2018</v>
      </c>
      <c r="F95" s="203" t="s">
        <v>1004</v>
      </c>
      <c r="G95" s="128" t="s">
        <v>120</v>
      </c>
      <c r="H95" s="125" t="s">
        <v>101</v>
      </c>
      <c r="I95" s="124">
        <f>+'06'!C21</f>
        <v>0</v>
      </c>
      <c r="J95" s="157"/>
    </row>
    <row r="96" spans="2:10" ht="15">
      <c r="B96" s="125" t="str">
        <f>INDEX(SUM!D:D,MATCH(SUM!$F$3,SUM!B:B,0),0)</f>
        <v>P108</v>
      </c>
      <c r="C96" s="127">
        <v>6</v>
      </c>
      <c r="D96" s="124" t="s">
        <v>1003</v>
      </c>
      <c r="E96" s="127">
        <f t="shared" si="1"/>
        <v>2018</v>
      </c>
      <c r="F96" s="203" t="s">
        <v>1005</v>
      </c>
      <c r="G96" s="128" t="s">
        <v>120</v>
      </c>
      <c r="H96" s="125" t="s">
        <v>101</v>
      </c>
      <c r="I96" s="124">
        <f>+'06'!C22</f>
        <v>0</v>
      </c>
      <c r="J96" s="157"/>
    </row>
    <row r="97" spans="2:10" ht="15">
      <c r="B97" s="125" t="str">
        <f>INDEX(SUM!D:D,MATCH(SUM!$F$3,SUM!B:B,0),0)</f>
        <v>P108</v>
      </c>
      <c r="C97" s="127">
        <v>6</v>
      </c>
      <c r="D97" s="124" t="s">
        <v>1003</v>
      </c>
      <c r="E97" s="127">
        <f t="shared" si="1"/>
        <v>2018</v>
      </c>
      <c r="F97" s="203" t="s">
        <v>1006</v>
      </c>
      <c r="G97" s="128" t="s">
        <v>120</v>
      </c>
      <c r="H97" s="125" t="s">
        <v>101</v>
      </c>
      <c r="I97" s="124">
        <f>+'06'!C23</f>
        <v>0</v>
      </c>
      <c r="J97" s="157"/>
    </row>
    <row r="98" spans="2:10" ht="15">
      <c r="B98" s="125" t="str">
        <f>INDEX(SUM!D:D,MATCH(SUM!$F$3,SUM!B:B,0),0)</f>
        <v>P108</v>
      </c>
      <c r="C98" s="127">
        <v>6</v>
      </c>
      <c r="D98" s="124" t="s">
        <v>1003</v>
      </c>
      <c r="E98" s="127">
        <f t="shared" si="1"/>
        <v>2018</v>
      </c>
      <c r="F98" s="203" t="s">
        <v>1007</v>
      </c>
      <c r="G98" s="128" t="s">
        <v>120</v>
      </c>
      <c r="H98" s="125" t="s">
        <v>101</v>
      </c>
      <c r="I98" s="124">
        <f>+'06'!C24</f>
        <v>0</v>
      </c>
      <c r="J98" s="157"/>
    </row>
    <row r="99" spans="2:10" ht="15">
      <c r="B99" s="125" t="str">
        <f>INDEX(SUM!D:D,MATCH(SUM!$F$3,SUM!B:B,0),0)</f>
        <v>P108</v>
      </c>
      <c r="C99" s="127">
        <v>6</v>
      </c>
      <c r="D99" s="124" t="s">
        <v>1003</v>
      </c>
      <c r="E99" s="127">
        <f t="shared" si="1"/>
        <v>2018</v>
      </c>
      <c r="F99" s="203" t="s">
        <v>1008</v>
      </c>
      <c r="G99" s="128" t="s">
        <v>120</v>
      </c>
      <c r="H99" s="125" t="s">
        <v>101</v>
      </c>
      <c r="I99" s="124">
        <f>+'06'!C25</f>
        <v>0</v>
      </c>
      <c r="J99" s="157"/>
    </row>
    <row r="100" spans="2:10" ht="15">
      <c r="B100" s="125" t="str">
        <f>INDEX(SUM!D:D,MATCH(SUM!$F$3,SUM!B:B,0),0)</f>
        <v>P108</v>
      </c>
      <c r="C100" s="127">
        <v>6</v>
      </c>
      <c r="D100" s="124" t="s">
        <v>1003</v>
      </c>
      <c r="E100" s="127">
        <f t="shared" si="1"/>
        <v>2018</v>
      </c>
      <c r="F100" s="203" t="s">
        <v>1009</v>
      </c>
      <c r="G100" s="128" t="s">
        <v>120</v>
      </c>
      <c r="H100" s="125" t="s">
        <v>101</v>
      </c>
      <c r="I100" s="124">
        <f>+'06'!C26</f>
        <v>0</v>
      </c>
      <c r="J100" s="157"/>
    </row>
    <row r="101" spans="2:10" ht="15">
      <c r="B101" s="125" t="str">
        <f>INDEX(SUM!D:D,MATCH(SUM!$F$3,SUM!B:B,0),0)</f>
        <v>P108</v>
      </c>
      <c r="C101" s="127">
        <v>6</v>
      </c>
      <c r="D101" s="124" t="s">
        <v>1003</v>
      </c>
      <c r="E101" s="127">
        <f t="shared" si="1"/>
        <v>2018</v>
      </c>
      <c r="F101" s="203" t="s">
        <v>1010</v>
      </c>
      <c r="G101" s="128" t="s">
        <v>120</v>
      </c>
      <c r="H101" s="125" t="s">
        <v>101</v>
      </c>
      <c r="I101" s="124">
        <f>+'06'!C27</f>
        <v>0</v>
      </c>
      <c r="J101" s="157"/>
    </row>
    <row r="102" spans="2:10" ht="15">
      <c r="B102" s="125" t="str">
        <f>INDEX(SUM!D:D,MATCH(SUM!$F$3,SUM!B:B,0),0)</f>
        <v>P108</v>
      </c>
      <c r="C102" s="127">
        <v>6</v>
      </c>
      <c r="D102" s="124" t="s">
        <v>1003</v>
      </c>
      <c r="E102" s="127">
        <f t="shared" si="1"/>
        <v>2018</v>
      </c>
      <c r="F102" s="203" t="s">
        <v>1011</v>
      </c>
      <c r="G102" s="128" t="s">
        <v>120</v>
      </c>
      <c r="H102" s="125" t="s">
        <v>101</v>
      </c>
      <c r="I102" s="124">
        <f>+'06'!C28</f>
        <v>0</v>
      </c>
      <c r="J102" s="157"/>
    </row>
    <row r="103" spans="2:10" ht="15">
      <c r="B103" s="125" t="str">
        <f>INDEX(SUM!D:D,MATCH(SUM!$F$3,SUM!B:B,0),0)</f>
        <v>P108</v>
      </c>
      <c r="C103" s="127">
        <v>6</v>
      </c>
      <c r="D103" s="124" t="s">
        <v>1003</v>
      </c>
      <c r="E103" s="127">
        <f t="shared" si="1"/>
        <v>2018</v>
      </c>
      <c r="F103" s="203" t="s">
        <v>1012</v>
      </c>
      <c r="G103" s="128" t="s">
        <v>120</v>
      </c>
      <c r="H103" s="125" t="s">
        <v>101</v>
      </c>
      <c r="I103" s="124">
        <f>+'06'!C29</f>
        <v>0</v>
      </c>
      <c r="J103" s="157"/>
    </row>
    <row r="104" spans="2:10" ht="15">
      <c r="B104" s="125" t="str">
        <f>INDEX(SUM!D:D,MATCH(SUM!$F$3,SUM!B:B,0),0)</f>
        <v>P108</v>
      </c>
      <c r="C104" s="127">
        <v>6</v>
      </c>
      <c r="D104" s="124" t="s">
        <v>1003</v>
      </c>
      <c r="E104" s="127">
        <f t="shared" si="1"/>
        <v>2018</v>
      </c>
      <c r="F104" s="203" t="s">
        <v>1013</v>
      </c>
      <c r="G104" s="128" t="s">
        <v>120</v>
      </c>
      <c r="H104" s="125" t="s">
        <v>101</v>
      </c>
      <c r="I104" s="124">
        <f>+'06'!C30</f>
        <v>0</v>
      </c>
      <c r="J104" s="157"/>
    </row>
    <row r="105" spans="2:10" ht="15">
      <c r="B105" s="125" t="str">
        <f>INDEX(SUM!D:D,MATCH(SUM!$F$3,SUM!B:B,0),0)</f>
        <v>P108</v>
      </c>
      <c r="C105" s="127">
        <v>6</v>
      </c>
      <c r="D105" s="124" t="s">
        <v>1003</v>
      </c>
      <c r="E105" s="127">
        <f t="shared" si="1"/>
        <v>2018</v>
      </c>
      <c r="F105" s="203" t="s">
        <v>1014</v>
      </c>
      <c r="G105" s="128" t="s">
        <v>120</v>
      </c>
      <c r="H105" s="125" t="s">
        <v>101</v>
      </c>
      <c r="I105" s="124">
        <f>+'06'!C44</f>
        <v>0</v>
      </c>
      <c r="J105" s="157"/>
    </row>
    <row r="106" spans="2:10" ht="15">
      <c r="B106" s="125" t="str">
        <f>INDEX(SUM!D:D,MATCH(SUM!$F$3,SUM!B:B,0),0)</f>
        <v>P108</v>
      </c>
      <c r="C106" s="127">
        <v>6</v>
      </c>
      <c r="D106" s="124" t="s">
        <v>1003</v>
      </c>
      <c r="E106" s="127">
        <f t="shared" si="1"/>
        <v>2018</v>
      </c>
      <c r="F106" s="203" t="s">
        <v>1015</v>
      </c>
      <c r="G106" s="128" t="s">
        <v>120</v>
      </c>
      <c r="H106" s="125" t="s">
        <v>101</v>
      </c>
      <c r="I106" s="124">
        <f>+'06'!C45</f>
        <v>0</v>
      </c>
      <c r="J106" s="157"/>
    </row>
    <row r="107" spans="2:10" ht="15">
      <c r="B107" s="125" t="str">
        <f>INDEX(SUM!D:D,MATCH(SUM!$F$3,SUM!B:B,0),0)</f>
        <v>P108</v>
      </c>
      <c r="C107" s="127">
        <v>6</v>
      </c>
      <c r="D107" s="124" t="s">
        <v>1003</v>
      </c>
      <c r="E107" s="127">
        <f t="shared" si="1"/>
        <v>2018</v>
      </c>
      <c r="F107" s="203" t="s">
        <v>1016</v>
      </c>
      <c r="G107" s="128" t="s">
        <v>120</v>
      </c>
      <c r="H107" s="125" t="s">
        <v>101</v>
      </c>
      <c r="I107" s="124">
        <f>+'06'!C46</f>
        <v>0</v>
      </c>
      <c r="J107" s="157"/>
    </row>
    <row r="108" spans="2:10" ht="15">
      <c r="B108" s="125" t="str">
        <f>INDEX(SUM!D:D,MATCH(SUM!$F$3,SUM!B:B,0),0)</f>
        <v>P108</v>
      </c>
      <c r="C108" s="127">
        <v>6</v>
      </c>
      <c r="D108" s="124" t="s">
        <v>1003</v>
      </c>
      <c r="E108" s="127">
        <f t="shared" si="1"/>
        <v>2018</v>
      </c>
      <c r="F108" s="203" t="s">
        <v>1017</v>
      </c>
      <c r="G108" s="128" t="s">
        <v>120</v>
      </c>
      <c r="H108" s="125" t="s">
        <v>101</v>
      </c>
      <c r="I108" s="124">
        <f>+'06'!C47</f>
        <v>0</v>
      </c>
      <c r="J108" s="157"/>
    </row>
    <row r="109" spans="2:10" ht="15">
      <c r="B109" s="125" t="str">
        <f>INDEX(SUM!D:D,MATCH(SUM!$F$3,SUM!B:B,0),0)</f>
        <v>P108</v>
      </c>
      <c r="C109" s="127">
        <v>6</v>
      </c>
      <c r="D109" s="124" t="s">
        <v>1003</v>
      </c>
      <c r="E109" s="127">
        <f t="shared" si="1"/>
        <v>2018</v>
      </c>
      <c r="F109" s="203" t="s">
        <v>1018</v>
      </c>
      <c r="G109" s="128" t="s">
        <v>120</v>
      </c>
      <c r="H109" s="125" t="s">
        <v>101</v>
      </c>
      <c r="I109" s="124">
        <f>+'06'!C48</f>
        <v>0</v>
      </c>
      <c r="J109" s="157"/>
    </row>
    <row r="110" spans="2:10" ht="15">
      <c r="B110" s="125" t="str">
        <f>INDEX(SUM!D:D,MATCH(SUM!$F$3,SUM!B:B,0),0)</f>
        <v>P108</v>
      </c>
      <c r="C110" s="127">
        <v>6</v>
      </c>
      <c r="D110" s="124" t="s">
        <v>1003</v>
      </c>
      <c r="E110" s="127">
        <f t="shared" si="1"/>
        <v>2018</v>
      </c>
      <c r="F110" s="203" t="s">
        <v>1019</v>
      </c>
      <c r="G110" s="128" t="s">
        <v>120</v>
      </c>
      <c r="H110" s="125" t="s">
        <v>101</v>
      </c>
      <c r="I110" s="124">
        <f>+'06'!C49</f>
        <v>0</v>
      </c>
      <c r="J110" s="157"/>
    </row>
    <row r="111" spans="2:10" ht="15">
      <c r="B111" s="125" t="str">
        <f>INDEX(SUM!D:D,MATCH(SUM!$F$3,SUM!B:B,0),0)</f>
        <v>P108</v>
      </c>
      <c r="C111" s="127">
        <v>6</v>
      </c>
      <c r="D111" s="124" t="s">
        <v>1003</v>
      </c>
      <c r="E111" s="127">
        <f t="shared" si="1"/>
        <v>2018</v>
      </c>
      <c r="F111" s="203" t="s">
        <v>1020</v>
      </c>
      <c r="G111" s="128" t="s">
        <v>120</v>
      </c>
      <c r="H111" s="125" t="s">
        <v>101</v>
      </c>
      <c r="I111" s="124">
        <f>+'06'!C50</f>
        <v>0</v>
      </c>
      <c r="J111" s="157"/>
    </row>
    <row r="112" spans="2:10" ht="15">
      <c r="B112" s="125" t="str">
        <f>INDEX(SUM!D:D,MATCH(SUM!$F$3,SUM!B:B,0),0)</f>
        <v>P108</v>
      </c>
      <c r="C112" s="127">
        <v>6</v>
      </c>
      <c r="D112" s="124" t="s">
        <v>1003</v>
      </c>
      <c r="E112" s="127">
        <f t="shared" si="1"/>
        <v>2018</v>
      </c>
      <c r="F112" s="203" t="s">
        <v>1021</v>
      </c>
      <c r="G112" s="128" t="s">
        <v>120</v>
      </c>
      <c r="H112" s="125" t="s">
        <v>101</v>
      </c>
      <c r="I112" s="124">
        <f>+'06'!C51</f>
        <v>0</v>
      </c>
      <c r="J112" s="157"/>
    </row>
    <row r="113" spans="2:10" ht="15">
      <c r="B113" s="125" t="str">
        <f>INDEX(SUM!D:D,MATCH(SUM!$F$3,SUM!B:B,0),0)</f>
        <v>P108</v>
      </c>
      <c r="C113" s="127">
        <v>6</v>
      </c>
      <c r="D113" s="124" t="s">
        <v>1003</v>
      </c>
      <c r="E113" s="127">
        <f t="shared" si="1"/>
        <v>2018</v>
      </c>
      <c r="F113" s="203" t="s">
        <v>1022</v>
      </c>
      <c r="G113" s="128" t="s">
        <v>120</v>
      </c>
      <c r="H113" s="125" t="s">
        <v>101</v>
      </c>
      <c r="I113" s="124">
        <f>+'06'!C52</f>
        <v>0</v>
      </c>
      <c r="J113" s="157"/>
    </row>
    <row r="114" spans="2:10" ht="15">
      <c r="B114" s="125" t="str">
        <f>INDEX(SUM!D:D,MATCH(SUM!$F$3,SUM!B:B,0),0)</f>
        <v>P108</v>
      </c>
      <c r="C114" s="127">
        <v>6</v>
      </c>
      <c r="D114" s="124" t="s">
        <v>1003</v>
      </c>
      <c r="E114" s="127">
        <f t="shared" si="1"/>
        <v>2018</v>
      </c>
      <c r="F114" s="203" t="s">
        <v>1023</v>
      </c>
      <c r="G114" s="128" t="s">
        <v>120</v>
      </c>
      <c r="H114" s="125" t="s">
        <v>101</v>
      </c>
      <c r="I114" s="124">
        <f>+'06'!C53</f>
        <v>0</v>
      </c>
      <c r="J114" s="157"/>
    </row>
    <row r="115" spans="2:10" ht="15">
      <c r="B115" s="125" t="str">
        <f>INDEX(SUM!D:D,MATCH(SUM!$F$3,SUM!B:B,0),0)</f>
        <v>P108</v>
      </c>
      <c r="C115" s="127">
        <v>6</v>
      </c>
      <c r="D115" s="124" t="s">
        <v>1003</v>
      </c>
      <c r="E115" s="127">
        <f t="shared" si="1"/>
        <v>2018</v>
      </c>
      <c r="F115" s="203" t="s">
        <v>1024</v>
      </c>
      <c r="G115" s="128" t="s">
        <v>120</v>
      </c>
      <c r="H115" s="125" t="s">
        <v>101</v>
      </c>
      <c r="I115" s="124">
        <f>+'06'!C64</f>
        <v>0</v>
      </c>
      <c r="J115" s="157"/>
    </row>
    <row r="116" spans="2:10" ht="15">
      <c r="B116" s="125" t="str">
        <f>INDEX(SUM!D:D,MATCH(SUM!$F$3,SUM!B:B,0),0)</f>
        <v>P108</v>
      </c>
      <c r="C116" s="127">
        <v>6</v>
      </c>
      <c r="D116" s="124" t="s">
        <v>1003</v>
      </c>
      <c r="E116" s="127">
        <f t="shared" si="1"/>
        <v>2018</v>
      </c>
      <c r="F116" s="203" t="s">
        <v>1025</v>
      </c>
      <c r="G116" s="128" t="s">
        <v>120</v>
      </c>
      <c r="H116" s="125" t="s">
        <v>101</v>
      </c>
      <c r="I116" s="124">
        <f>+'06'!C65</f>
        <v>0</v>
      </c>
      <c r="J116" s="157"/>
    </row>
    <row r="117" spans="2:10" ht="15">
      <c r="B117" s="125" t="str">
        <f>INDEX(SUM!D:D,MATCH(SUM!$F$3,SUM!B:B,0),0)</f>
        <v>P108</v>
      </c>
      <c r="C117" s="127">
        <v>6</v>
      </c>
      <c r="D117" s="124" t="s">
        <v>1003</v>
      </c>
      <c r="E117" s="127">
        <f t="shared" si="1"/>
        <v>2018</v>
      </c>
      <c r="F117" s="203" t="s">
        <v>1026</v>
      </c>
      <c r="G117" s="128" t="s">
        <v>120</v>
      </c>
      <c r="H117" s="125" t="s">
        <v>101</v>
      </c>
      <c r="I117" s="124">
        <f>+'06'!C66</f>
        <v>0</v>
      </c>
      <c r="J117" s="157"/>
    </row>
    <row r="118" spans="2:10" ht="15">
      <c r="B118" s="125" t="str">
        <f>INDEX(SUM!D:D,MATCH(SUM!$F$3,SUM!B:B,0),0)</f>
        <v>P108</v>
      </c>
      <c r="C118" s="127">
        <v>6</v>
      </c>
      <c r="D118" s="124" t="s">
        <v>1003</v>
      </c>
      <c r="E118" s="127">
        <f t="shared" si="1"/>
        <v>2018</v>
      </c>
      <c r="F118" s="203" t="s">
        <v>1027</v>
      </c>
      <c r="G118" s="128" t="s">
        <v>120</v>
      </c>
      <c r="H118" s="125" t="s">
        <v>101</v>
      </c>
      <c r="I118" s="124">
        <f>+'06'!C67</f>
        <v>0</v>
      </c>
      <c r="J118" s="157"/>
    </row>
    <row r="119" spans="2:10" ht="15">
      <c r="B119" s="125" t="str">
        <f>INDEX(SUM!D:D,MATCH(SUM!$F$3,SUM!B:B,0),0)</f>
        <v>P108</v>
      </c>
      <c r="C119" s="127">
        <v>6</v>
      </c>
      <c r="D119" s="124" t="s">
        <v>1003</v>
      </c>
      <c r="E119" s="127">
        <f t="shared" si="1"/>
        <v>2018</v>
      </c>
      <c r="F119" s="203" t="s">
        <v>1028</v>
      </c>
      <c r="G119" s="128" t="s">
        <v>120</v>
      </c>
      <c r="H119" s="125" t="s">
        <v>101</v>
      </c>
      <c r="I119" s="124">
        <f>+'06'!C68</f>
        <v>0</v>
      </c>
      <c r="J119" s="157"/>
    </row>
    <row r="120" spans="2:10" ht="15">
      <c r="B120" s="125" t="str">
        <f>INDEX(SUM!D:D,MATCH(SUM!$F$3,SUM!B:B,0),0)</f>
        <v>P108</v>
      </c>
      <c r="C120" s="127">
        <v>6</v>
      </c>
      <c r="D120" s="124" t="s">
        <v>1003</v>
      </c>
      <c r="E120" s="127">
        <f t="shared" si="1"/>
        <v>2018</v>
      </c>
      <c r="F120" s="203" t="s">
        <v>1029</v>
      </c>
      <c r="G120" s="128" t="s">
        <v>120</v>
      </c>
      <c r="H120" s="125" t="s">
        <v>101</v>
      </c>
      <c r="I120" s="124">
        <f>+'06'!C69</f>
        <v>0</v>
      </c>
      <c r="J120" s="157"/>
    </row>
    <row r="121" spans="2:10" ht="15">
      <c r="B121" s="125" t="str">
        <f>INDEX(SUM!D:D,MATCH(SUM!$F$3,SUM!B:B,0),0)</f>
        <v>P108</v>
      </c>
      <c r="C121" s="127">
        <v>6</v>
      </c>
      <c r="D121" s="124" t="s">
        <v>1003</v>
      </c>
      <c r="E121" s="127">
        <f t="shared" si="1"/>
        <v>2018</v>
      </c>
      <c r="F121" s="203" t="s">
        <v>1030</v>
      </c>
      <c r="G121" s="128" t="s">
        <v>120</v>
      </c>
      <c r="H121" s="125" t="s">
        <v>101</v>
      </c>
      <c r="I121" s="124">
        <f>+'06'!C70</f>
        <v>0</v>
      </c>
      <c r="J121" s="157"/>
    </row>
    <row r="122" spans="2:10" ht="15">
      <c r="B122" s="125" t="str">
        <f>INDEX(SUM!D:D,MATCH(SUM!$F$3,SUM!B:B,0),0)</f>
        <v>P108</v>
      </c>
      <c r="C122" s="127">
        <v>6</v>
      </c>
      <c r="D122" s="124" t="s">
        <v>1003</v>
      </c>
      <c r="E122" s="127">
        <f t="shared" si="1"/>
        <v>2018</v>
      </c>
      <c r="F122" s="203" t="s">
        <v>1031</v>
      </c>
      <c r="G122" s="128" t="s">
        <v>120</v>
      </c>
      <c r="H122" s="125" t="s">
        <v>101</v>
      </c>
      <c r="I122" s="124">
        <f>+'06'!C71</f>
        <v>0</v>
      </c>
      <c r="J122" s="157"/>
    </row>
    <row r="123" spans="2:10" ht="15">
      <c r="B123" s="125" t="str">
        <f>INDEX(SUM!D:D,MATCH(SUM!$F$3,SUM!B:B,0),0)</f>
        <v>P108</v>
      </c>
      <c r="C123" s="127">
        <v>6</v>
      </c>
      <c r="D123" s="124" t="s">
        <v>1003</v>
      </c>
      <c r="E123" s="127">
        <f t="shared" si="1"/>
        <v>2018</v>
      </c>
      <c r="F123" s="203" t="s">
        <v>1032</v>
      </c>
      <c r="G123" s="128" t="s">
        <v>120</v>
      </c>
      <c r="H123" s="125" t="s">
        <v>101</v>
      </c>
      <c r="I123" s="124">
        <f>+'06'!C72</f>
        <v>0</v>
      </c>
      <c r="J123" s="157"/>
    </row>
    <row r="124" spans="2:10" ht="15">
      <c r="B124" s="125" t="str">
        <f>INDEX(SUM!D:D,MATCH(SUM!$F$3,SUM!B:B,0),0)</f>
        <v>P108</v>
      </c>
      <c r="C124" s="127">
        <v>6</v>
      </c>
      <c r="D124" s="124" t="s">
        <v>1003</v>
      </c>
      <c r="E124" s="127">
        <f t="shared" si="1"/>
        <v>2018</v>
      </c>
      <c r="F124" s="203" t="s">
        <v>1033</v>
      </c>
      <c r="G124" s="128" t="s">
        <v>120</v>
      </c>
      <c r="H124" s="125" t="s">
        <v>101</v>
      </c>
      <c r="I124" s="124">
        <f>+'06'!C73</f>
        <v>0</v>
      </c>
      <c r="J124" s="157"/>
    </row>
    <row r="125" spans="2:11" ht="15">
      <c r="B125" s="125" t="str">
        <f>INDEX(SUM!D:D,MATCH(SUM!$F$3,SUM!B:B,0),0)</f>
        <v>P108</v>
      </c>
      <c r="C125" s="127">
        <v>8</v>
      </c>
      <c r="D125" s="124" t="s">
        <v>1034</v>
      </c>
      <c r="E125" s="127">
        <f t="shared" si="1"/>
        <v>2018</v>
      </c>
      <c r="F125" s="203" t="s">
        <v>1035</v>
      </c>
      <c r="G125" s="206" t="s">
        <v>917</v>
      </c>
      <c r="H125" s="207" t="s">
        <v>2348</v>
      </c>
      <c r="I125" s="208">
        <f>'12'!D10</f>
        <v>13295343.170000002</v>
      </c>
      <c r="J125" s="157"/>
      <c r="K125" s="160"/>
    </row>
    <row r="126" spans="2:11" ht="15">
      <c r="B126" s="125" t="str">
        <f>INDEX(SUM!D:D,MATCH(SUM!$F$3,SUM!B:B,0),0)</f>
        <v>P108</v>
      </c>
      <c r="C126" s="127">
        <v>8</v>
      </c>
      <c r="D126" s="124" t="s">
        <v>1034</v>
      </c>
      <c r="E126" s="127">
        <f t="shared" si="1"/>
        <v>2018</v>
      </c>
      <c r="F126" s="203" t="s">
        <v>1036</v>
      </c>
      <c r="G126" s="206" t="s">
        <v>920</v>
      </c>
      <c r="H126" s="207" t="s">
        <v>1037</v>
      </c>
      <c r="I126" s="208">
        <f>'12'!D11</f>
        <v>0</v>
      </c>
      <c r="J126" s="157"/>
      <c r="K126" s="160"/>
    </row>
    <row r="127" spans="2:11" ht="15">
      <c r="B127" s="125" t="str">
        <f>INDEX(SUM!D:D,MATCH(SUM!$F$3,SUM!B:B,0),0)</f>
        <v>P108</v>
      </c>
      <c r="C127" s="127">
        <v>8</v>
      </c>
      <c r="D127" s="124" t="s">
        <v>1034</v>
      </c>
      <c r="E127" s="127">
        <f t="shared" si="1"/>
        <v>2018</v>
      </c>
      <c r="F127" s="203" t="s">
        <v>1038</v>
      </c>
      <c r="G127" s="206" t="s">
        <v>946</v>
      </c>
      <c r="H127" s="207" t="s">
        <v>1039</v>
      </c>
      <c r="I127" s="208">
        <f>'12'!D12</f>
        <v>13265720.030000001</v>
      </c>
      <c r="J127" s="157"/>
      <c r="K127" s="160"/>
    </row>
    <row r="128" spans="2:11" ht="15">
      <c r="B128" s="125" t="str">
        <f>INDEX(SUM!D:D,MATCH(SUM!$F$3,SUM!B:B,0),0)</f>
        <v>P108</v>
      </c>
      <c r="C128" s="127">
        <v>8</v>
      </c>
      <c r="D128" s="124" t="s">
        <v>1034</v>
      </c>
      <c r="E128" s="127">
        <f t="shared" si="1"/>
        <v>2018</v>
      </c>
      <c r="F128" s="203" t="s">
        <v>1041</v>
      </c>
      <c r="G128" s="206" t="s">
        <v>948</v>
      </c>
      <c r="H128" s="207" t="s">
        <v>2226</v>
      </c>
      <c r="I128" s="208">
        <f>'12'!D13</f>
        <v>8663673.39</v>
      </c>
      <c r="J128" s="157"/>
      <c r="K128" s="160"/>
    </row>
    <row r="129" spans="2:11" ht="15">
      <c r="B129" s="125" t="str">
        <f>INDEX(SUM!D:D,MATCH(SUM!$F$3,SUM!B:B,0),0)</f>
        <v>P108</v>
      </c>
      <c r="C129" s="127">
        <v>8</v>
      </c>
      <c r="D129" s="124" t="s">
        <v>1034</v>
      </c>
      <c r="E129" s="127">
        <f t="shared" si="1"/>
        <v>2018</v>
      </c>
      <c r="F129" s="203" t="s">
        <v>1043</v>
      </c>
      <c r="G129" s="206" t="s">
        <v>951</v>
      </c>
      <c r="H129" s="207" t="s">
        <v>2227</v>
      </c>
      <c r="I129" s="208">
        <f>'12'!D14</f>
        <v>4602046.64</v>
      </c>
      <c r="J129" s="157"/>
      <c r="K129" s="160"/>
    </row>
    <row r="130" spans="2:11" ht="15">
      <c r="B130" s="125" t="str">
        <f>INDEX(SUM!D:D,MATCH(SUM!$F$3,SUM!B:B,0),0)</f>
        <v>P108</v>
      </c>
      <c r="C130" s="127">
        <v>8</v>
      </c>
      <c r="D130" s="124" t="s">
        <v>1034</v>
      </c>
      <c r="E130" s="127">
        <f t="shared" si="1"/>
        <v>2018</v>
      </c>
      <c r="F130" s="203" t="s">
        <v>1350</v>
      </c>
      <c r="G130" s="206" t="s">
        <v>953</v>
      </c>
      <c r="H130" s="207" t="s">
        <v>1349</v>
      </c>
      <c r="I130" s="208">
        <f>'12'!D15</f>
        <v>0</v>
      </c>
      <c r="J130" s="157"/>
      <c r="K130" s="160"/>
    </row>
    <row r="131" spans="2:11" ht="15">
      <c r="B131" s="125" t="str">
        <f>INDEX(SUM!D:D,MATCH(SUM!$F$3,SUM!B:B,0),0)</f>
        <v>P108</v>
      </c>
      <c r="C131" s="127">
        <v>8</v>
      </c>
      <c r="D131" s="124" t="s">
        <v>1034</v>
      </c>
      <c r="E131" s="127">
        <f t="shared" si="1"/>
        <v>2018</v>
      </c>
      <c r="F131" s="203" t="s">
        <v>1040</v>
      </c>
      <c r="G131" s="206" t="s">
        <v>972</v>
      </c>
      <c r="H131" s="207" t="s">
        <v>2228</v>
      </c>
      <c r="I131" s="208">
        <f>'12'!D16</f>
        <v>0</v>
      </c>
      <c r="J131" s="157"/>
      <c r="K131" s="160"/>
    </row>
    <row r="132" spans="2:11" ht="15">
      <c r="B132" s="125" t="str">
        <f>INDEX(SUM!D:D,MATCH(SUM!$F$3,SUM!B:B,0),0)</f>
        <v>P108</v>
      </c>
      <c r="C132" s="127">
        <v>8</v>
      </c>
      <c r="D132" s="124" t="s">
        <v>1034</v>
      </c>
      <c r="E132" s="127">
        <f t="shared" si="1"/>
        <v>2018</v>
      </c>
      <c r="F132" s="203" t="s">
        <v>1044</v>
      </c>
      <c r="G132" s="206" t="s">
        <v>1069</v>
      </c>
      <c r="H132" s="207" t="s">
        <v>1045</v>
      </c>
      <c r="I132" s="208">
        <f>'12'!D17</f>
        <v>29623.14</v>
      </c>
      <c r="J132" s="157"/>
      <c r="K132" s="160"/>
    </row>
    <row r="133" spans="2:11" ht="15">
      <c r="B133" s="125" t="str">
        <f>INDEX(SUM!D:D,MATCH(SUM!$F$3,SUM!B:B,0),0)</f>
        <v>P108</v>
      </c>
      <c r="C133" s="127">
        <v>8</v>
      </c>
      <c r="D133" s="124" t="s">
        <v>1034</v>
      </c>
      <c r="E133" s="127">
        <f t="shared" si="1"/>
        <v>2018</v>
      </c>
      <c r="F133" s="203" t="s">
        <v>1046</v>
      </c>
      <c r="G133" s="206" t="s">
        <v>1001</v>
      </c>
      <c r="H133" s="207" t="s">
        <v>1047</v>
      </c>
      <c r="I133" s="208">
        <f>'12'!D18</f>
        <v>23979489.099999998</v>
      </c>
      <c r="J133" s="157"/>
      <c r="K133" s="160"/>
    </row>
    <row r="134" spans="2:11" ht="15">
      <c r="B134" s="125" t="str">
        <f>INDEX(SUM!D:D,MATCH(SUM!$F$3,SUM!B:B,0),0)</f>
        <v>P108</v>
      </c>
      <c r="C134" s="127">
        <v>8</v>
      </c>
      <c r="D134" s="124" t="s">
        <v>1034</v>
      </c>
      <c r="E134" s="127">
        <f t="shared" si="1"/>
        <v>2018</v>
      </c>
      <c r="F134" s="203" t="s">
        <v>1048</v>
      </c>
      <c r="G134" s="206" t="s">
        <v>1049</v>
      </c>
      <c r="H134" s="207" t="s">
        <v>1050</v>
      </c>
      <c r="I134" s="208">
        <f>'12'!D19</f>
        <v>2750401.06</v>
      </c>
      <c r="J134" s="157"/>
      <c r="K134" s="160"/>
    </row>
    <row r="135" spans="2:11" ht="15">
      <c r="B135" s="125" t="str">
        <f>INDEX(SUM!D:D,MATCH(SUM!$F$3,SUM!B:B,0),0)</f>
        <v>P108</v>
      </c>
      <c r="C135" s="127">
        <v>8</v>
      </c>
      <c r="D135" s="124" t="s">
        <v>1034</v>
      </c>
      <c r="E135" s="127">
        <f aca="true" t="shared" si="2" ref="E135:E198">E134</f>
        <v>2018</v>
      </c>
      <c r="F135" s="203" t="s">
        <v>1051</v>
      </c>
      <c r="G135" s="206" t="s">
        <v>1052</v>
      </c>
      <c r="H135" s="207" t="s">
        <v>1053</v>
      </c>
      <c r="I135" s="208">
        <f>'12'!D20</f>
        <v>21229088.04</v>
      </c>
      <c r="J135" s="157"/>
      <c r="K135" s="160"/>
    </row>
    <row r="136" spans="2:11" ht="15">
      <c r="B136" s="125" t="str">
        <f>INDEX(SUM!D:D,MATCH(SUM!$F$3,SUM!B:B,0),0)</f>
        <v>P108</v>
      </c>
      <c r="C136" s="127">
        <v>8</v>
      </c>
      <c r="D136" s="124" t="s">
        <v>1034</v>
      </c>
      <c r="E136" s="127">
        <f t="shared" si="2"/>
        <v>2018</v>
      </c>
      <c r="F136" s="203" t="s">
        <v>1054</v>
      </c>
      <c r="G136" s="206" t="s">
        <v>1055</v>
      </c>
      <c r="H136" s="207" t="s">
        <v>2346</v>
      </c>
      <c r="I136" s="208">
        <f>'12'!D21</f>
        <v>0</v>
      </c>
      <c r="J136" s="157"/>
      <c r="K136" s="160"/>
    </row>
    <row r="137" spans="2:11" ht="15">
      <c r="B137" s="125" t="str">
        <f>INDEX(SUM!D:D,MATCH(SUM!$F$3,SUM!B:B,0),0)</f>
        <v>P108</v>
      </c>
      <c r="C137" s="127">
        <v>8</v>
      </c>
      <c r="D137" s="124" t="s">
        <v>1034</v>
      </c>
      <c r="E137" s="127">
        <f t="shared" si="2"/>
        <v>2018</v>
      </c>
      <c r="F137" s="203" t="s">
        <v>1056</v>
      </c>
      <c r="G137" s="206" t="s">
        <v>1002</v>
      </c>
      <c r="H137" s="207" t="s">
        <v>2347</v>
      </c>
      <c r="I137" s="208">
        <f>'12'!D22</f>
        <v>0</v>
      </c>
      <c r="J137" s="157"/>
      <c r="K137" s="160"/>
    </row>
    <row r="138" spans="2:10" ht="15">
      <c r="B138" s="125" t="str">
        <f>INDEX(SUM!D:D,MATCH(SUM!$F$3,SUM!B:B,0),0)</f>
        <v>P108</v>
      </c>
      <c r="C138" s="127">
        <v>11</v>
      </c>
      <c r="D138" s="124" t="s">
        <v>1062</v>
      </c>
      <c r="E138" s="127">
        <f t="shared" si="2"/>
        <v>2018</v>
      </c>
      <c r="F138" s="203" t="s">
        <v>1063</v>
      </c>
      <c r="G138" s="128" t="s">
        <v>917</v>
      </c>
      <c r="H138" s="125" t="s">
        <v>2289</v>
      </c>
      <c r="I138" s="129">
        <f>+'07'!D10</f>
        <v>20144554.72</v>
      </c>
      <c r="J138" s="157"/>
    </row>
    <row r="139" spans="2:10" ht="15">
      <c r="B139" s="125" t="str">
        <f>INDEX(SUM!D:D,MATCH(SUM!$F$3,SUM!B:B,0),0)</f>
        <v>P108</v>
      </c>
      <c r="C139" s="127">
        <v>11</v>
      </c>
      <c r="D139" s="124" t="s">
        <v>1062</v>
      </c>
      <c r="E139" s="127">
        <f t="shared" si="2"/>
        <v>2018</v>
      </c>
      <c r="F139" s="203" t="s">
        <v>1064</v>
      </c>
      <c r="G139" s="128" t="s">
        <v>920</v>
      </c>
      <c r="H139" s="125" t="s">
        <v>2252</v>
      </c>
      <c r="I139" s="129">
        <f>+'07'!D11</f>
        <v>952567.79</v>
      </c>
      <c r="J139" s="157"/>
    </row>
    <row r="140" spans="2:10" ht="15">
      <c r="B140" s="125" t="str">
        <f>INDEX(SUM!D:D,MATCH(SUM!$F$3,SUM!B:B,0),0)</f>
        <v>P108</v>
      </c>
      <c r="C140" s="127">
        <v>11</v>
      </c>
      <c r="D140" s="124" t="s">
        <v>1062</v>
      </c>
      <c r="E140" s="127">
        <f t="shared" si="2"/>
        <v>2018</v>
      </c>
      <c r="F140" s="203" t="s">
        <v>1065</v>
      </c>
      <c r="G140" s="128" t="s">
        <v>946</v>
      </c>
      <c r="H140" s="125" t="s">
        <v>2253</v>
      </c>
      <c r="I140" s="129">
        <f>+'07'!D12</f>
        <v>19148150.53</v>
      </c>
      <c r="J140" s="157"/>
    </row>
    <row r="141" spans="2:10" ht="15">
      <c r="B141" s="125" t="str">
        <f>INDEX(SUM!D:D,MATCH(SUM!$F$3,SUM!B:B,0),0)</f>
        <v>P108</v>
      </c>
      <c r="C141" s="127">
        <v>11</v>
      </c>
      <c r="D141" s="124" t="s">
        <v>1062</v>
      </c>
      <c r="E141" s="127">
        <f t="shared" si="2"/>
        <v>2018</v>
      </c>
      <c r="F141" s="203" t="s">
        <v>2280</v>
      </c>
      <c r="G141" s="128" t="s">
        <v>972</v>
      </c>
      <c r="H141" s="125" t="s">
        <v>2254</v>
      </c>
      <c r="I141" s="129">
        <f>+'07'!D13</f>
        <v>0</v>
      </c>
      <c r="J141" s="157"/>
    </row>
    <row r="142" spans="2:10" ht="15">
      <c r="B142" s="125" t="str">
        <f>INDEX(SUM!D:D,MATCH(SUM!$F$3,SUM!B:B,0),0)</f>
        <v>P108</v>
      </c>
      <c r="C142" s="127">
        <v>11</v>
      </c>
      <c r="D142" s="124" t="s">
        <v>1062</v>
      </c>
      <c r="E142" s="127">
        <f t="shared" si="2"/>
        <v>2018</v>
      </c>
      <c r="F142" s="203" t="s">
        <v>1066</v>
      </c>
      <c r="G142" s="128" t="s">
        <v>1069</v>
      </c>
      <c r="H142" s="125" t="s">
        <v>1067</v>
      </c>
      <c r="I142" s="129">
        <f>+'07'!D14</f>
        <v>0</v>
      </c>
      <c r="J142" s="157"/>
    </row>
    <row r="143" spans="2:10" ht="15">
      <c r="B143" s="125" t="str">
        <f>INDEX(SUM!D:D,MATCH(SUM!$F$3,SUM!B:B,0),0)</f>
        <v>P108</v>
      </c>
      <c r="C143" s="127">
        <v>11</v>
      </c>
      <c r="D143" s="124" t="s">
        <v>1062</v>
      </c>
      <c r="E143" s="127">
        <f t="shared" si="2"/>
        <v>2018</v>
      </c>
      <c r="F143" s="203" t="s">
        <v>1068</v>
      </c>
      <c r="G143" s="128" t="s">
        <v>1140</v>
      </c>
      <c r="H143" s="125" t="s">
        <v>1319</v>
      </c>
      <c r="I143" s="129">
        <f>+'07'!D15</f>
        <v>43836.4</v>
      </c>
      <c r="J143" s="157"/>
    </row>
    <row r="144" spans="2:10" ht="15">
      <c r="B144" s="125" t="str">
        <f>INDEX(SUM!D:D,MATCH(SUM!$F$3,SUM!B:B,0),0)</f>
        <v>P108</v>
      </c>
      <c r="C144" s="127">
        <v>11</v>
      </c>
      <c r="D144" s="124" t="s">
        <v>1062</v>
      </c>
      <c r="E144" s="127">
        <f t="shared" si="2"/>
        <v>2018</v>
      </c>
      <c r="F144" s="203" t="s">
        <v>1070</v>
      </c>
      <c r="G144" s="128" t="s">
        <v>2255</v>
      </c>
      <c r="H144" s="125" t="s">
        <v>386</v>
      </c>
      <c r="I144" s="129">
        <f>+'07'!D16</f>
        <v>0</v>
      </c>
      <c r="J144" s="157"/>
    </row>
    <row r="145" spans="2:10" ht="15">
      <c r="B145" s="125" t="str">
        <f>INDEX(SUM!D:D,MATCH(SUM!$F$3,SUM!B:B,0),0)</f>
        <v>P108</v>
      </c>
      <c r="C145" s="127">
        <v>11</v>
      </c>
      <c r="D145" s="124" t="s">
        <v>1062</v>
      </c>
      <c r="E145" s="127">
        <f t="shared" si="2"/>
        <v>2018</v>
      </c>
      <c r="F145" s="203" t="s">
        <v>1071</v>
      </c>
      <c r="G145" s="128" t="s">
        <v>2256</v>
      </c>
      <c r="H145" s="125" t="s">
        <v>387</v>
      </c>
      <c r="I145" s="129">
        <f>+'07'!D17</f>
        <v>0</v>
      </c>
      <c r="J145" s="157"/>
    </row>
    <row r="146" spans="2:10" ht="15">
      <c r="B146" s="125" t="str">
        <f>INDEX(SUM!D:D,MATCH(SUM!$F$3,SUM!B:B,0),0)</f>
        <v>P108</v>
      </c>
      <c r="C146" s="127">
        <v>11</v>
      </c>
      <c r="D146" s="124" t="s">
        <v>1062</v>
      </c>
      <c r="E146" s="127">
        <f t="shared" si="2"/>
        <v>2018</v>
      </c>
      <c r="F146" s="203" t="s">
        <v>1072</v>
      </c>
      <c r="G146" s="128" t="s">
        <v>2257</v>
      </c>
      <c r="H146" s="125" t="s">
        <v>2258</v>
      </c>
      <c r="I146" s="129">
        <f>+'07'!D18</f>
        <v>0</v>
      </c>
      <c r="J146" s="157"/>
    </row>
    <row r="147" spans="2:10" ht="15">
      <c r="B147" s="125" t="str">
        <f>INDEX(SUM!D:D,MATCH(SUM!$F$3,SUM!B:B,0),0)</f>
        <v>P108</v>
      </c>
      <c r="C147" s="127">
        <v>11</v>
      </c>
      <c r="D147" s="124" t="s">
        <v>1062</v>
      </c>
      <c r="E147" s="127">
        <f t="shared" si="2"/>
        <v>2018</v>
      </c>
      <c r="F147" s="203" t="s">
        <v>1073</v>
      </c>
      <c r="G147" s="128" t="s">
        <v>2259</v>
      </c>
      <c r="H147" s="125" t="s">
        <v>2260</v>
      </c>
      <c r="I147" s="129">
        <f>+'07'!D19</f>
        <v>0</v>
      </c>
      <c r="J147" s="157"/>
    </row>
    <row r="148" spans="2:10" ht="15">
      <c r="B148" s="125" t="str">
        <f>INDEX(SUM!D:D,MATCH(SUM!$F$3,SUM!B:B,0),0)</f>
        <v>P108</v>
      </c>
      <c r="C148" s="127">
        <v>11</v>
      </c>
      <c r="D148" s="124" t="s">
        <v>1062</v>
      </c>
      <c r="E148" s="127">
        <f t="shared" si="2"/>
        <v>2018</v>
      </c>
      <c r="F148" s="203" t="s">
        <v>1074</v>
      </c>
      <c r="G148" s="128" t="s">
        <v>2261</v>
      </c>
      <c r="H148" s="125" t="s">
        <v>1075</v>
      </c>
      <c r="I148" s="129">
        <f>+'07'!D20</f>
        <v>43836.4</v>
      </c>
      <c r="J148" s="157"/>
    </row>
    <row r="149" spans="2:10" ht="15">
      <c r="B149" s="125" t="str">
        <f>INDEX(SUM!D:D,MATCH(SUM!$F$3,SUM!B:B,0),0)</f>
        <v>P108</v>
      </c>
      <c r="C149" s="127">
        <v>11</v>
      </c>
      <c r="D149" s="124" t="s">
        <v>1062</v>
      </c>
      <c r="E149" s="127">
        <f t="shared" si="2"/>
        <v>2018</v>
      </c>
      <c r="F149" s="203" t="s">
        <v>1076</v>
      </c>
      <c r="G149" s="128" t="s">
        <v>2262</v>
      </c>
      <c r="I149" s="129">
        <f>+'07'!D21</f>
        <v>43836.4</v>
      </c>
      <c r="J149" s="157"/>
    </row>
    <row r="150" spans="2:10" ht="15">
      <c r="B150" s="125" t="str">
        <f>INDEX(SUM!D:D,MATCH(SUM!$F$3,SUM!B:B,0),0)</f>
        <v>P108</v>
      </c>
      <c r="C150" s="127">
        <v>11</v>
      </c>
      <c r="D150" s="124" t="s">
        <v>1062</v>
      </c>
      <c r="E150" s="127">
        <f t="shared" si="2"/>
        <v>2018</v>
      </c>
      <c r="F150" s="203" t="s">
        <v>1077</v>
      </c>
      <c r="G150" s="128" t="s">
        <v>2263</v>
      </c>
      <c r="I150" s="129">
        <f>+'07'!D22</f>
        <v>0</v>
      </c>
      <c r="J150" s="157"/>
    </row>
    <row r="151" spans="2:10" ht="15">
      <c r="B151" s="125" t="str">
        <f>INDEX(SUM!D:D,MATCH(SUM!$F$3,SUM!B:B,0),0)</f>
        <v>P108</v>
      </c>
      <c r="C151" s="127">
        <v>11</v>
      </c>
      <c r="D151" s="124" t="s">
        <v>1062</v>
      </c>
      <c r="E151" s="127">
        <f t="shared" si="2"/>
        <v>2018</v>
      </c>
      <c r="F151" s="203" t="s">
        <v>1078</v>
      </c>
      <c r="G151" s="128" t="s">
        <v>2264</v>
      </c>
      <c r="I151" s="129">
        <f>+'07'!D23</f>
        <v>0</v>
      </c>
      <c r="J151" s="157"/>
    </row>
    <row r="152" spans="2:10" ht="15">
      <c r="B152" s="125" t="str">
        <f>INDEX(SUM!D:D,MATCH(SUM!$F$3,SUM!B:B,0),0)</f>
        <v>P108</v>
      </c>
      <c r="C152" s="127">
        <v>11</v>
      </c>
      <c r="D152" s="124" t="s">
        <v>1062</v>
      </c>
      <c r="E152" s="127">
        <f t="shared" si="2"/>
        <v>2018</v>
      </c>
      <c r="F152" s="203" t="s">
        <v>1079</v>
      </c>
      <c r="G152" s="128" t="s">
        <v>2265</v>
      </c>
      <c r="I152" s="129">
        <f>+'07'!D24</f>
        <v>0</v>
      </c>
      <c r="J152" s="157"/>
    </row>
    <row r="153" spans="2:10" ht="15">
      <c r="B153" s="125" t="str">
        <f>INDEX(SUM!D:D,MATCH(SUM!$F$3,SUM!B:B,0),0)</f>
        <v>P108</v>
      </c>
      <c r="C153" s="127">
        <v>11</v>
      </c>
      <c r="D153" s="124" t="s">
        <v>1062</v>
      </c>
      <c r="E153" s="127">
        <f t="shared" si="2"/>
        <v>2018</v>
      </c>
      <c r="F153" s="203" t="s">
        <v>1080</v>
      </c>
      <c r="G153" s="128" t="s">
        <v>2266</v>
      </c>
      <c r="I153" s="129">
        <f>+'07'!D25</f>
        <v>0</v>
      </c>
      <c r="J153" s="157"/>
    </row>
    <row r="154" spans="2:10" ht="15">
      <c r="B154" s="125" t="str">
        <f>INDEX(SUM!D:D,MATCH(SUM!$F$3,SUM!B:B,0),0)</f>
        <v>P108</v>
      </c>
      <c r="C154" s="127">
        <v>11</v>
      </c>
      <c r="D154" s="124" t="s">
        <v>1062</v>
      </c>
      <c r="E154" s="127">
        <f t="shared" si="2"/>
        <v>2018</v>
      </c>
      <c r="F154" s="203" t="s">
        <v>1081</v>
      </c>
      <c r="G154" s="128" t="s">
        <v>974</v>
      </c>
      <c r="H154" s="125" t="s">
        <v>1082</v>
      </c>
      <c r="I154" s="129">
        <f>+'07'!D26</f>
        <v>12927681.73</v>
      </c>
      <c r="J154" s="157"/>
    </row>
    <row r="155" spans="2:10" ht="15">
      <c r="B155" s="125" t="str">
        <f>INDEX(SUM!D:D,MATCH(SUM!$F$3,SUM!B:B,0),0)</f>
        <v>P108</v>
      </c>
      <c r="C155" s="127">
        <v>11</v>
      </c>
      <c r="D155" s="124" t="s">
        <v>1062</v>
      </c>
      <c r="E155" s="127">
        <f t="shared" si="2"/>
        <v>2018</v>
      </c>
      <c r="F155" s="203" t="s">
        <v>1083</v>
      </c>
      <c r="G155" s="128" t="s">
        <v>977</v>
      </c>
      <c r="H155" s="125" t="s">
        <v>1084</v>
      </c>
      <c r="I155" s="129">
        <f>+'07'!D27</f>
        <v>9357485.48</v>
      </c>
      <c r="J155" s="157"/>
    </row>
    <row r="156" spans="2:10" ht="15">
      <c r="B156" s="125" t="str">
        <f>INDEX(SUM!D:D,MATCH(SUM!$F$3,SUM!B:B,0),0)</f>
        <v>P108</v>
      </c>
      <c r="C156" s="127">
        <v>11</v>
      </c>
      <c r="D156" s="124" t="s">
        <v>1062</v>
      </c>
      <c r="E156" s="127">
        <f t="shared" si="2"/>
        <v>2018</v>
      </c>
      <c r="F156" s="203" t="s">
        <v>1085</v>
      </c>
      <c r="G156" s="128" t="s">
        <v>979</v>
      </c>
      <c r="H156" s="125" t="s">
        <v>2267</v>
      </c>
      <c r="I156" s="129">
        <f>+'07'!D28</f>
        <v>1766415.59</v>
      </c>
      <c r="J156" s="157"/>
    </row>
    <row r="157" spans="2:10" ht="15">
      <c r="B157" s="125" t="str">
        <f>INDEX(SUM!D:D,MATCH(SUM!$F$3,SUM!B:B,0),0)</f>
        <v>P108</v>
      </c>
      <c r="C157" s="127">
        <v>11</v>
      </c>
      <c r="D157" s="124" t="s">
        <v>1062</v>
      </c>
      <c r="E157" s="127">
        <f t="shared" si="2"/>
        <v>2018</v>
      </c>
      <c r="F157" s="203" t="s">
        <v>1090</v>
      </c>
      <c r="G157" s="128" t="s">
        <v>982</v>
      </c>
      <c r="H157" s="125" t="s">
        <v>2288</v>
      </c>
      <c r="I157" s="129">
        <f>+'07'!D29</f>
        <v>6731.64</v>
      </c>
      <c r="J157" s="157"/>
    </row>
    <row r="158" spans="2:10" ht="15">
      <c r="B158" s="125" t="str">
        <f>INDEX(SUM!D:D,MATCH(SUM!$F$3,SUM!B:B,0),0)</f>
        <v>P108</v>
      </c>
      <c r="C158" s="127">
        <v>11</v>
      </c>
      <c r="D158" s="124" t="s">
        <v>1062</v>
      </c>
      <c r="E158" s="127">
        <f t="shared" si="2"/>
        <v>2018</v>
      </c>
      <c r="F158" s="203" t="s">
        <v>2281</v>
      </c>
      <c r="G158" s="128" t="s">
        <v>985</v>
      </c>
      <c r="H158" s="125" t="s">
        <v>2268</v>
      </c>
      <c r="I158" s="129">
        <f>+'07'!D30</f>
        <v>0</v>
      </c>
      <c r="J158" s="157"/>
    </row>
    <row r="159" spans="2:10" ht="15">
      <c r="B159" s="125" t="str">
        <f>INDEX(SUM!D:D,MATCH(SUM!$F$3,SUM!B:B,0),0)</f>
        <v>P108</v>
      </c>
      <c r="C159" s="127">
        <v>11</v>
      </c>
      <c r="D159" s="124" t="s">
        <v>1062</v>
      </c>
      <c r="E159" s="127">
        <f t="shared" si="2"/>
        <v>2018</v>
      </c>
      <c r="F159" s="203" t="s">
        <v>1087</v>
      </c>
      <c r="G159" s="128" t="s">
        <v>988</v>
      </c>
      <c r="H159" s="125" t="s">
        <v>2269</v>
      </c>
      <c r="I159" s="129">
        <f>+'07'!D31</f>
        <v>0</v>
      </c>
      <c r="J159" s="157"/>
    </row>
    <row r="160" spans="2:10" ht="15">
      <c r="B160" s="125" t="str">
        <f>INDEX(SUM!D:D,MATCH(SUM!$F$3,SUM!B:B,0),0)</f>
        <v>P108</v>
      </c>
      <c r="C160" s="127">
        <v>11</v>
      </c>
      <c r="D160" s="124" t="s">
        <v>1062</v>
      </c>
      <c r="E160" s="127">
        <f t="shared" si="2"/>
        <v>2018</v>
      </c>
      <c r="F160" s="203" t="s">
        <v>1088</v>
      </c>
      <c r="G160" s="128" t="s">
        <v>1089</v>
      </c>
      <c r="H160" s="125" t="s">
        <v>2270</v>
      </c>
      <c r="I160" s="129">
        <f>+'07'!D32</f>
        <v>0</v>
      </c>
      <c r="J160" s="157"/>
    </row>
    <row r="161" spans="2:10" ht="15">
      <c r="B161" s="125" t="str">
        <f>INDEX(SUM!D:D,MATCH(SUM!$F$3,SUM!B:B,0),0)</f>
        <v>P108</v>
      </c>
      <c r="C161" s="127">
        <v>11</v>
      </c>
      <c r="D161" s="124" t="s">
        <v>1062</v>
      </c>
      <c r="E161" s="127">
        <f t="shared" si="2"/>
        <v>2018</v>
      </c>
      <c r="F161" s="203" t="s">
        <v>2282</v>
      </c>
      <c r="G161" s="128" t="s">
        <v>1091</v>
      </c>
      <c r="H161" s="125" t="s">
        <v>2271</v>
      </c>
      <c r="I161" s="129">
        <f>+'07'!D33</f>
        <v>1622953.88</v>
      </c>
      <c r="J161" s="157"/>
    </row>
    <row r="162" spans="2:10" ht="15">
      <c r="B162" s="125" t="str">
        <f>INDEX(SUM!D:D,MATCH(SUM!$F$3,SUM!B:B,0),0)</f>
        <v>P108</v>
      </c>
      <c r="C162" s="127">
        <v>11</v>
      </c>
      <c r="D162" s="124" t="s">
        <v>1062</v>
      </c>
      <c r="E162" s="127">
        <f t="shared" si="2"/>
        <v>2018</v>
      </c>
      <c r="F162" s="203" t="s">
        <v>2283</v>
      </c>
      <c r="G162" s="128" t="s">
        <v>1093</v>
      </c>
      <c r="H162" s="125" t="s">
        <v>2272</v>
      </c>
      <c r="I162" s="129">
        <f>+'07'!D34</f>
        <v>174095.14</v>
      </c>
      <c r="J162" s="157"/>
    </row>
    <row r="163" spans="2:10" ht="15">
      <c r="B163" s="125" t="str">
        <f>INDEX(SUM!D:D,MATCH(SUM!$F$3,SUM!B:B,0),0)</f>
        <v>P108</v>
      </c>
      <c r="C163" s="127">
        <v>11</v>
      </c>
      <c r="D163" s="124" t="s">
        <v>1062</v>
      </c>
      <c r="E163" s="127">
        <f t="shared" si="2"/>
        <v>2018</v>
      </c>
      <c r="F163" s="203" t="s">
        <v>1086</v>
      </c>
      <c r="G163" s="128" t="s">
        <v>1094</v>
      </c>
      <c r="H163" s="125" t="s">
        <v>2273</v>
      </c>
      <c r="I163" s="129">
        <f>+'07'!D35</f>
        <v>163595.14</v>
      </c>
      <c r="J163" s="157"/>
    </row>
    <row r="164" spans="2:10" ht="15">
      <c r="B164" s="125" t="str">
        <f>INDEX(SUM!D:D,MATCH(SUM!$F$3,SUM!B:B,0),0)</f>
        <v>P108</v>
      </c>
      <c r="C164" s="127">
        <v>11</v>
      </c>
      <c r="D164" s="124" t="s">
        <v>1062</v>
      </c>
      <c r="E164" s="127">
        <f t="shared" si="2"/>
        <v>2018</v>
      </c>
      <c r="F164" s="203" t="s">
        <v>2284</v>
      </c>
      <c r="G164" s="128" t="s">
        <v>1095</v>
      </c>
      <c r="H164" s="125" t="s">
        <v>2274</v>
      </c>
      <c r="I164" s="129">
        <f>+'07'!D36</f>
        <v>0</v>
      </c>
      <c r="J164" s="157"/>
    </row>
    <row r="165" spans="2:10" ht="15">
      <c r="B165" s="125" t="str">
        <f>INDEX(SUM!D:D,MATCH(SUM!$F$3,SUM!B:B,0),0)</f>
        <v>P108</v>
      </c>
      <c r="C165" s="127">
        <v>11</v>
      </c>
      <c r="D165" s="124" t="s">
        <v>1062</v>
      </c>
      <c r="E165" s="127">
        <f t="shared" si="2"/>
        <v>2018</v>
      </c>
      <c r="F165" s="203" t="s">
        <v>2285</v>
      </c>
      <c r="G165" s="128" t="s">
        <v>1096</v>
      </c>
      <c r="H165" s="125" t="s">
        <v>2275</v>
      </c>
      <c r="I165" s="129">
        <f>+'07'!D37</f>
        <v>0</v>
      </c>
      <c r="J165" s="157"/>
    </row>
    <row r="166" spans="2:10" ht="15">
      <c r="B166" s="125" t="str">
        <f>INDEX(SUM!D:D,MATCH(SUM!$F$3,SUM!B:B,0),0)</f>
        <v>P108</v>
      </c>
      <c r="C166" s="127">
        <v>11</v>
      </c>
      <c r="D166" s="124" t="s">
        <v>1062</v>
      </c>
      <c r="E166" s="127">
        <f t="shared" si="2"/>
        <v>2018</v>
      </c>
      <c r="F166" s="203" t="s">
        <v>2286</v>
      </c>
      <c r="G166" s="128" t="s">
        <v>1097</v>
      </c>
      <c r="H166" s="125" t="s">
        <v>2276</v>
      </c>
      <c r="I166" s="129">
        <f>+'07'!D38</f>
        <v>10500</v>
      </c>
      <c r="J166" s="157"/>
    </row>
    <row r="167" spans="2:10" ht="15">
      <c r="B167" s="125" t="str">
        <f>INDEX(SUM!D:D,MATCH(SUM!$F$3,SUM!B:B,0),0)</f>
        <v>P108</v>
      </c>
      <c r="C167" s="127">
        <v>11</v>
      </c>
      <c r="D167" s="124" t="s">
        <v>1062</v>
      </c>
      <c r="E167" s="127">
        <f t="shared" si="2"/>
        <v>2018</v>
      </c>
      <c r="F167" s="203" t="s">
        <v>2287</v>
      </c>
      <c r="G167" s="128" t="s">
        <v>1098</v>
      </c>
      <c r="H167" s="125" t="s">
        <v>2277</v>
      </c>
      <c r="I167" s="129">
        <f>+'07'!D39</f>
        <v>0</v>
      </c>
      <c r="J167" s="157"/>
    </row>
    <row r="168" spans="2:10" ht="15">
      <c r="B168" s="125" t="str">
        <f>INDEX(SUM!D:D,MATCH(SUM!$F$3,SUM!B:B,0),0)</f>
        <v>P108</v>
      </c>
      <c r="C168" s="127">
        <v>11</v>
      </c>
      <c r="D168" s="124" t="s">
        <v>1062</v>
      </c>
      <c r="E168" s="127">
        <f t="shared" si="2"/>
        <v>2018</v>
      </c>
      <c r="F168" s="203" t="s">
        <v>1092</v>
      </c>
      <c r="G168" s="128" t="s">
        <v>1099</v>
      </c>
      <c r="H168" s="125" t="s">
        <v>2278</v>
      </c>
      <c r="I168" s="129">
        <f>+'07'!D40</f>
        <v>0</v>
      </c>
      <c r="J168" s="157"/>
    </row>
    <row r="169" spans="2:10" ht="15">
      <c r="B169" s="125" t="str">
        <f>INDEX(SUM!D:D,MATCH(SUM!$F$3,SUM!B:B,0),0)</f>
        <v>P108</v>
      </c>
      <c r="C169" s="127">
        <v>11</v>
      </c>
      <c r="D169" s="124" t="s">
        <v>1062</v>
      </c>
      <c r="E169" s="127">
        <f t="shared" si="2"/>
        <v>2018</v>
      </c>
      <c r="F169" s="203" t="s">
        <v>1100</v>
      </c>
      <c r="G169" s="128" t="s">
        <v>1101</v>
      </c>
      <c r="H169" s="125" t="s">
        <v>1075</v>
      </c>
      <c r="I169" s="129">
        <f>+'07'!D41</f>
        <v>0</v>
      </c>
      <c r="J169" s="157"/>
    </row>
    <row r="170" spans="2:10" ht="15">
      <c r="B170" s="125" t="str">
        <f>INDEX(SUM!D:D,MATCH(SUM!$F$3,SUM!B:B,0),0)</f>
        <v>P108</v>
      </c>
      <c r="C170" s="127">
        <v>11</v>
      </c>
      <c r="D170" s="124" t="s">
        <v>1062</v>
      </c>
      <c r="E170" s="127">
        <f t="shared" si="2"/>
        <v>2018</v>
      </c>
      <c r="F170" s="203" t="s">
        <v>1102</v>
      </c>
      <c r="G170" s="128" t="s">
        <v>1103</v>
      </c>
      <c r="I170" s="129">
        <f>+'07'!D42</f>
        <v>0</v>
      </c>
      <c r="J170" s="157"/>
    </row>
    <row r="171" spans="2:10" ht="15">
      <c r="B171" s="125" t="str">
        <f>INDEX(SUM!D:D,MATCH(SUM!$F$3,SUM!B:B,0),0)</f>
        <v>P108</v>
      </c>
      <c r="C171" s="127">
        <v>11</v>
      </c>
      <c r="D171" s="124" t="s">
        <v>1062</v>
      </c>
      <c r="E171" s="127">
        <f t="shared" si="2"/>
        <v>2018</v>
      </c>
      <c r="F171" s="203" t="s">
        <v>1104</v>
      </c>
      <c r="G171" s="128" t="s">
        <v>1105</v>
      </c>
      <c r="I171" s="129">
        <f>+'07'!D43</f>
        <v>0</v>
      </c>
      <c r="J171" s="157"/>
    </row>
    <row r="172" spans="2:10" ht="15">
      <c r="B172" s="125" t="str">
        <f>INDEX(SUM!D:D,MATCH(SUM!$F$3,SUM!B:B,0),0)</f>
        <v>P108</v>
      </c>
      <c r="C172" s="127">
        <v>11</v>
      </c>
      <c r="D172" s="124" t="s">
        <v>1062</v>
      </c>
      <c r="E172" s="127">
        <f t="shared" si="2"/>
        <v>2018</v>
      </c>
      <c r="F172" s="203" t="s">
        <v>1106</v>
      </c>
      <c r="G172" s="128" t="s">
        <v>1107</v>
      </c>
      <c r="I172" s="129">
        <f>+'07'!D44</f>
        <v>0</v>
      </c>
      <c r="J172" s="157"/>
    </row>
    <row r="173" spans="2:10" ht="15">
      <c r="B173" s="125" t="str">
        <f>INDEX(SUM!D:D,MATCH(SUM!$F$3,SUM!B:B,0),0)</f>
        <v>P108</v>
      </c>
      <c r="C173" s="127">
        <v>11</v>
      </c>
      <c r="D173" s="124" t="s">
        <v>1062</v>
      </c>
      <c r="E173" s="127">
        <f t="shared" si="2"/>
        <v>2018</v>
      </c>
      <c r="F173" s="203" t="s">
        <v>1108</v>
      </c>
      <c r="G173" s="128" t="s">
        <v>1109</v>
      </c>
      <c r="I173" s="129">
        <f>+'07'!D45</f>
        <v>0</v>
      </c>
      <c r="J173" s="157"/>
    </row>
    <row r="174" spans="2:10" ht="15">
      <c r="B174" s="125" t="str">
        <f>INDEX(SUM!D:D,MATCH(SUM!$F$3,SUM!B:B,0),0)</f>
        <v>P108</v>
      </c>
      <c r="C174" s="127">
        <v>11</v>
      </c>
      <c r="D174" s="124" t="s">
        <v>1062</v>
      </c>
      <c r="E174" s="127">
        <f t="shared" si="2"/>
        <v>2018</v>
      </c>
      <c r="F174" s="203" t="s">
        <v>1110</v>
      </c>
      <c r="G174" s="128" t="s">
        <v>1111</v>
      </c>
      <c r="I174" s="129">
        <f>+'07'!D46</f>
        <v>0</v>
      </c>
      <c r="J174" s="157"/>
    </row>
    <row r="175" spans="2:10" ht="15">
      <c r="B175" s="125" t="str">
        <f>INDEX(SUM!D:D,MATCH(SUM!$F$3,SUM!B:B,0),0)</f>
        <v>P108</v>
      </c>
      <c r="C175" s="127">
        <v>11</v>
      </c>
      <c r="D175" s="124" t="s">
        <v>1062</v>
      </c>
      <c r="E175" s="127">
        <f t="shared" si="2"/>
        <v>2018</v>
      </c>
      <c r="F175" s="203" t="s">
        <v>1112</v>
      </c>
      <c r="G175" s="128" t="s">
        <v>1000</v>
      </c>
      <c r="H175" s="125" t="s">
        <v>2279</v>
      </c>
      <c r="I175" s="129">
        <f>+'07'!D47</f>
        <v>7216872.989999998</v>
      </c>
      <c r="J175" s="157"/>
    </row>
    <row r="176" spans="2:10" ht="15">
      <c r="B176" s="125" t="str">
        <f>INDEX(SUM!D:D,MATCH(SUM!$F$3,SUM!B:B,0),0)</f>
        <v>P108</v>
      </c>
      <c r="C176" s="127">
        <v>11</v>
      </c>
      <c r="D176" s="124" t="s">
        <v>1062</v>
      </c>
      <c r="E176" s="127">
        <f t="shared" si="2"/>
        <v>2018</v>
      </c>
      <c r="F176" s="203" t="s">
        <v>1113</v>
      </c>
      <c r="G176" s="128" t="s">
        <v>120</v>
      </c>
      <c r="H176" s="125" t="s">
        <v>102</v>
      </c>
      <c r="I176" s="124" t="str">
        <f>+'07'!C21</f>
        <v>Outras</v>
      </c>
      <c r="J176" s="157"/>
    </row>
    <row r="177" spans="2:10" ht="15">
      <c r="B177" s="125" t="str">
        <f>INDEX(SUM!D:D,MATCH(SUM!$F$3,SUM!B:B,0),0)</f>
        <v>P108</v>
      </c>
      <c r="C177" s="127">
        <v>11</v>
      </c>
      <c r="D177" s="124" t="s">
        <v>1062</v>
      </c>
      <c r="E177" s="127">
        <f t="shared" si="2"/>
        <v>2018</v>
      </c>
      <c r="F177" s="203" t="s">
        <v>1114</v>
      </c>
      <c r="G177" s="128" t="s">
        <v>120</v>
      </c>
      <c r="H177" s="125" t="s">
        <v>102</v>
      </c>
      <c r="I177" s="124">
        <f>+'07'!C22</f>
        <v>0</v>
      </c>
      <c r="J177" s="157"/>
    </row>
    <row r="178" spans="2:10" ht="15">
      <c r="B178" s="125" t="str">
        <f>INDEX(SUM!D:D,MATCH(SUM!$F$3,SUM!B:B,0),0)</f>
        <v>P108</v>
      </c>
      <c r="C178" s="127">
        <v>11</v>
      </c>
      <c r="D178" s="124" t="s">
        <v>1062</v>
      </c>
      <c r="E178" s="127">
        <f t="shared" si="2"/>
        <v>2018</v>
      </c>
      <c r="F178" s="203" t="s">
        <v>1115</v>
      </c>
      <c r="G178" s="128" t="s">
        <v>120</v>
      </c>
      <c r="H178" s="125" t="s">
        <v>102</v>
      </c>
      <c r="I178" s="124">
        <f>+'07'!C23</f>
        <v>0</v>
      </c>
      <c r="J178" s="157"/>
    </row>
    <row r="179" spans="2:10" ht="15">
      <c r="B179" s="125" t="str">
        <f>INDEX(SUM!D:D,MATCH(SUM!$F$3,SUM!B:B,0),0)</f>
        <v>P108</v>
      </c>
      <c r="C179" s="127">
        <v>11</v>
      </c>
      <c r="D179" s="124" t="s">
        <v>1062</v>
      </c>
      <c r="E179" s="127">
        <f t="shared" si="2"/>
        <v>2018</v>
      </c>
      <c r="F179" s="203" t="s">
        <v>1116</v>
      </c>
      <c r="G179" s="128" t="s">
        <v>120</v>
      </c>
      <c r="H179" s="125" t="s">
        <v>102</v>
      </c>
      <c r="I179" s="124">
        <f>+'07'!C24</f>
        <v>0</v>
      </c>
      <c r="J179" s="157"/>
    </row>
    <row r="180" spans="2:10" ht="15">
      <c r="B180" s="125" t="str">
        <f>INDEX(SUM!D:D,MATCH(SUM!$F$3,SUM!B:B,0),0)</f>
        <v>P108</v>
      </c>
      <c r="C180" s="127">
        <v>11</v>
      </c>
      <c r="D180" s="124" t="s">
        <v>1062</v>
      </c>
      <c r="E180" s="127">
        <f t="shared" si="2"/>
        <v>2018</v>
      </c>
      <c r="F180" s="203" t="s">
        <v>1117</v>
      </c>
      <c r="G180" s="128" t="s">
        <v>120</v>
      </c>
      <c r="H180" s="125" t="s">
        <v>102</v>
      </c>
      <c r="I180" s="124">
        <f>+'07'!C25</f>
        <v>0</v>
      </c>
      <c r="J180" s="157"/>
    </row>
    <row r="181" spans="2:10" ht="15">
      <c r="B181" s="125" t="str">
        <f>INDEX(SUM!D:D,MATCH(SUM!$F$3,SUM!B:B,0),0)</f>
        <v>P108</v>
      </c>
      <c r="C181" s="127">
        <v>11</v>
      </c>
      <c r="D181" s="124" t="s">
        <v>1062</v>
      </c>
      <c r="E181" s="127">
        <f t="shared" si="2"/>
        <v>2018</v>
      </c>
      <c r="F181" s="203" t="s">
        <v>1118</v>
      </c>
      <c r="G181" s="128" t="s">
        <v>120</v>
      </c>
      <c r="H181" s="125" t="s">
        <v>102</v>
      </c>
      <c r="I181" s="124">
        <f>+'07'!C42</f>
        <v>0</v>
      </c>
      <c r="J181" s="157"/>
    </row>
    <row r="182" spans="2:10" ht="15">
      <c r="B182" s="125" t="str">
        <f>INDEX(SUM!D:D,MATCH(SUM!$F$3,SUM!B:B,0),0)</f>
        <v>P108</v>
      </c>
      <c r="C182" s="127">
        <v>11</v>
      </c>
      <c r="D182" s="124" t="s">
        <v>1062</v>
      </c>
      <c r="E182" s="127">
        <f t="shared" si="2"/>
        <v>2018</v>
      </c>
      <c r="F182" s="203" t="s">
        <v>1119</v>
      </c>
      <c r="G182" s="128" t="s">
        <v>120</v>
      </c>
      <c r="H182" s="125" t="s">
        <v>102</v>
      </c>
      <c r="I182" s="124">
        <f>+'07'!C43</f>
        <v>0</v>
      </c>
      <c r="J182" s="157"/>
    </row>
    <row r="183" spans="2:10" ht="15">
      <c r="B183" s="125" t="str">
        <f>INDEX(SUM!D:D,MATCH(SUM!$F$3,SUM!B:B,0),0)</f>
        <v>P108</v>
      </c>
      <c r="C183" s="127">
        <v>11</v>
      </c>
      <c r="D183" s="124" t="s">
        <v>1062</v>
      </c>
      <c r="E183" s="127">
        <f t="shared" si="2"/>
        <v>2018</v>
      </c>
      <c r="F183" s="203" t="s">
        <v>1120</v>
      </c>
      <c r="G183" s="128" t="s">
        <v>120</v>
      </c>
      <c r="H183" s="125" t="s">
        <v>102</v>
      </c>
      <c r="I183" s="124">
        <f>+'07'!C44</f>
        <v>0</v>
      </c>
      <c r="J183" s="157"/>
    </row>
    <row r="184" spans="2:10" ht="15">
      <c r="B184" s="125" t="str">
        <f>INDEX(SUM!D:D,MATCH(SUM!$F$3,SUM!B:B,0),0)</f>
        <v>P108</v>
      </c>
      <c r="C184" s="127">
        <v>11</v>
      </c>
      <c r="D184" s="124" t="s">
        <v>1062</v>
      </c>
      <c r="E184" s="127">
        <f t="shared" si="2"/>
        <v>2018</v>
      </c>
      <c r="F184" s="203" t="s">
        <v>1121</v>
      </c>
      <c r="G184" s="128" t="s">
        <v>120</v>
      </c>
      <c r="H184" s="125" t="s">
        <v>102</v>
      </c>
      <c r="I184" s="124">
        <f>+'07'!C45</f>
        <v>0</v>
      </c>
      <c r="J184" s="157"/>
    </row>
    <row r="185" spans="2:10" ht="15">
      <c r="B185" s="125" t="str">
        <f>INDEX(SUM!D:D,MATCH(SUM!$F$3,SUM!B:B,0),0)</f>
        <v>P108</v>
      </c>
      <c r="C185" s="127">
        <v>11</v>
      </c>
      <c r="D185" s="124" t="s">
        <v>1062</v>
      </c>
      <c r="E185" s="127">
        <f t="shared" si="2"/>
        <v>2018</v>
      </c>
      <c r="F185" s="203" t="s">
        <v>1122</v>
      </c>
      <c r="G185" s="128" t="s">
        <v>120</v>
      </c>
      <c r="H185" s="125" t="s">
        <v>102</v>
      </c>
      <c r="I185" s="124">
        <f>+'07'!C46</f>
        <v>0</v>
      </c>
      <c r="J185" s="157"/>
    </row>
    <row r="186" spans="2:10" ht="15">
      <c r="B186" s="125" t="str">
        <f>INDEX(SUM!D:D,MATCH(SUM!$F$3,SUM!B:B,0),0)</f>
        <v>P108</v>
      </c>
      <c r="C186" s="127">
        <v>12</v>
      </c>
      <c r="D186" s="124" t="s">
        <v>1123</v>
      </c>
      <c r="E186" s="127">
        <f t="shared" si="2"/>
        <v>2018</v>
      </c>
      <c r="F186" s="203" t="s">
        <v>1124</v>
      </c>
      <c r="G186" s="128" t="s">
        <v>917</v>
      </c>
      <c r="H186" s="125" t="s">
        <v>1125</v>
      </c>
      <c r="I186" s="129">
        <f>+'08'!D10</f>
        <v>11287023.77</v>
      </c>
      <c r="J186" s="157"/>
    </row>
    <row r="187" spans="2:10" ht="15">
      <c r="B187" s="125" t="str">
        <f>INDEX(SUM!D:D,MATCH(SUM!$F$3,SUM!B:B,0),0)</f>
        <v>P108</v>
      </c>
      <c r="C187" s="127">
        <v>12</v>
      </c>
      <c r="D187" s="124" t="s">
        <v>1123</v>
      </c>
      <c r="E187" s="127">
        <f t="shared" si="2"/>
        <v>2018</v>
      </c>
      <c r="F187" s="203" t="s">
        <v>1126</v>
      </c>
      <c r="G187" s="128" t="s">
        <v>974</v>
      </c>
      <c r="H187" s="125" t="s">
        <v>1047</v>
      </c>
      <c r="I187" s="129">
        <f>+'08'!D11</f>
        <v>940488.42</v>
      </c>
      <c r="J187" s="157"/>
    </row>
    <row r="188" spans="2:10" ht="15">
      <c r="B188" s="125" t="str">
        <f>INDEX(SUM!D:D,MATCH(SUM!$F$3,SUM!B:B,0),0)</f>
        <v>P108</v>
      </c>
      <c r="C188" s="127">
        <v>12</v>
      </c>
      <c r="D188" s="124" t="s">
        <v>1123</v>
      </c>
      <c r="E188" s="127">
        <f t="shared" si="2"/>
        <v>2018</v>
      </c>
      <c r="F188" s="203" t="s">
        <v>1128</v>
      </c>
      <c r="G188" s="128" t="s">
        <v>977</v>
      </c>
      <c r="H188" s="125" t="s">
        <v>2299</v>
      </c>
      <c r="I188" s="129">
        <f>+'08'!D12</f>
        <v>0</v>
      </c>
      <c r="J188" s="157"/>
    </row>
    <row r="189" spans="2:10" ht="15">
      <c r="B189" s="125" t="str">
        <f>INDEX(SUM!D:D,MATCH(SUM!$F$3,SUM!B:B,0),0)</f>
        <v>P108</v>
      </c>
      <c r="C189" s="127">
        <v>12</v>
      </c>
      <c r="D189" s="124" t="s">
        <v>1123</v>
      </c>
      <c r="E189" s="127">
        <f t="shared" si="2"/>
        <v>2018</v>
      </c>
      <c r="F189" s="203" t="s">
        <v>2300</v>
      </c>
      <c r="G189" s="128" t="s">
        <v>979</v>
      </c>
      <c r="H189" s="125" t="s">
        <v>2301</v>
      </c>
      <c r="I189" s="129">
        <f>+'08'!D13</f>
        <v>940488.42</v>
      </c>
      <c r="J189" s="157"/>
    </row>
    <row r="190" spans="2:10" ht="15">
      <c r="B190" s="125" t="str">
        <f>INDEX(SUM!D:D,MATCH(SUM!$F$3,SUM!B:B,0),0)</f>
        <v>P108</v>
      </c>
      <c r="C190" s="127">
        <v>12</v>
      </c>
      <c r="D190" s="124" t="s">
        <v>1123</v>
      </c>
      <c r="E190" s="127">
        <f t="shared" si="2"/>
        <v>2018</v>
      </c>
      <c r="F190" s="203" t="s">
        <v>2302</v>
      </c>
      <c r="G190" s="128" t="s">
        <v>982</v>
      </c>
      <c r="H190" s="125" t="s">
        <v>2303</v>
      </c>
      <c r="I190" s="129">
        <f>+'08'!D14</f>
        <v>0</v>
      </c>
      <c r="J190" s="157"/>
    </row>
    <row r="191" spans="2:10" ht="15">
      <c r="B191" s="125" t="str">
        <f>INDEX(SUM!D:D,MATCH(SUM!$F$3,SUM!B:B,0),0)</f>
        <v>P108</v>
      </c>
      <c r="C191" s="127">
        <v>12</v>
      </c>
      <c r="D191" s="124" t="s">
        <v>1123</v>
      </c>
      <c r="E191" s="127">
        <f t="shared" si="2"/>
        <v>2018</v>
      </c>
      <c r="F191" s="203" t="s">
        <v>1127</v>
      </c>
      <c r="G191" s="128" t="s">
        <v>985</v>
      </c>
      <c r="H191" s="125" t="s">
        <v>2304</v>
      </c>
      <c r="I191" s="129">
        <f>+'08'!D15</f>
        <v>0</v>
      </c>
      <c r="J191" s="157"/>
    </row>
    <row r="192" spans="2:10" ht="15">
      <c r="B192" s="125" t="str">
        <f>INDEX(SUM!D:D,MATCH(SUM!$F$3,SUM!B:B,0),0)</f>
        <v>P108</v>
      </c>
      <c r="C192" s="127">
        <v>12</v>
      </c>
      <c r="D192" s="124" t="s">
        <v>1123</v>
      </c>
      <c r="E192" s="127">
        <f t="shared" si="2"/>
        <v>2018</v>
      </c>
      <c r="F192" s="203" t="s">
        <v>1129</v>
      </c>
      <c r="G192" s="128" t="s">
        <v>1000</v>
      </c>
      <c r="H192" s="125" t="s">
        <v>1130</v>
      </c>
      <c r="I192" s="129">
        <f>+'08'!D16</f>
        <v>10346535.35</v>
      </c>
      <c r="J192" s="157"/>
    </row>
    <row r="193" spans="2:10" ht="15">
      <c r="B193" s="125" t="str">
        <f>INDEX(SUM!D:D,MATCH(SUM!$F$3,SUM!B:B,0),0)</f>
        <v>P108</v>
      </c>
      <c r="C193" s="127">
        <v>13</v>
      </c>
      <c r="D193" s="124" t="s">
        <v>1131</v>
      </c>
      <c r="E193" s="127">
        <f t="shared" si="2"/>
        <v>2018</v>
      </c>
      <c r="F193" s="203" t="s">
        <v>2305</v>
      </c>
      <c r="G193" s="128" t="s">
        <v>974</v>
      </c>
      <c r="H193" s="125" t="s">
        <v>2306</v>
      </c>
      <c r="I193" s="129">
        <f>+'09'!D10</f>
        <v>15494672.46</v>
      </c>
      <c r="J193" s="157"/>
    </row>
    <row r="194" spans="2:10" ht="15">
      <c r="B194" s="125" t="str">
        <f>INDEX(SUM!D:D,MATCH(SUM!$F$3,SUM!B:B,0),0)</f>
        <v>P108</v>
      </c>
      <c r="C194" s="127">
        <v>13</v>
      </c>
      <c r="D194" s="124" t="s">
        <v>1131</v>
      </c>
      <c r="E194" s="127">
        <f t="shared" si="2"/>
        <v>2018</v>
      </c>
      <c r="F194" s="203" t="s">
        <v>2307</v>
      </c>
      <c r="G194" s="128" t="s">
        <v>1000</v>
      </c>
      <c r="H194" s="125" t="s">
        <v>2308</v>
      </c>
      <c r="I194" s="129">
        <f>+'09'!D11</f>
        <v>1622953.88</v>
      </c>
      <c r="J194" s="157"/>
    </row>
    <row r="195" spans="2:10" ht="15">
      <c r="B195" s="125" t="str">
        <f>INDEX(SUM!D:D,MATCH(SUM!$F$3,SUM!B:B,0),0)</f>
        <v>P108</v>
      </c>
      <c r="C195" s="127">
        <v>13</v>
      </c>
      <c r="D195" s="124" t="s">
        <v>1131</v>
      </c>
      <c r="E195" s="127">
        <f t="shared" si="2"/>
        <v>2018</v>
      </c>
      <c r="F195" s="203" t="s">
        <v>2309</v>
      </c>
      <c r="G195" s="128" t="s">
        <v>1305</v>
      </c>
      <c r="H195" s="125" t="s">
        <v>2310</v>
      </c>
      <c r="I195" s="129">
        <f>+'09'!D12</f>
        <v>0</v>
      </c>
      <c r="J195" s="157"/>
    </row>
    <row r="196" spans="2:10" ht="15">
      <c r="B196" s="125" t="str">
        <f>INDEX(SUM!D:D,MATCH(SUM!$F$3,SUM!B:B,0),0)</f>
        <v>P108</v>
      </c>
      <c r="C196" s="127">
        <v>13</v>
      </c>
      <c r="D196" s="124" t="s">
        <v>1131</v>
      </c>
      <c r="E196" s="127">
        <f t="shared" si="2"/>
        <v>2018</v>
      </c>
      <c r="F196" s="203" t="s">
        <v>2311</v>
      </c>
      <c r="G196" s="128" t="s">
        <v>1306</v>
      </c>
      <c r="H196" s="125" t="s">
        <v>2312</v>
      </c>
      <c r="I196" s="129">
        <f>+'09'!D13</f>
        <v>1622953.88</v>
      </c>
      <c r="J196" s="157"/>
    </row>
    <row r="197" spans="2:10" ht="15">
      <c r="B197" s="125" t="str">
        <f>INDEX(SUM!D:D,MATCH(SUM!$F$3,SUM!B:B,0),0)</f>
        <v>P108</v>
      </c>
      <c r="C197" s="127">
        <v>13</v>
      </c>
      <c r="D197" s="124" t="s">
        <v>1131</v>
      </c>
      <c r="E197" s="127">
        <f t="shared" si="2"/>
        <v>2018</v>
      </c>
      <c r="F197" s="203" t="s">
        <v>2313</v>
      </c>
      <c r="G197" s="128" t="s">
        <v>1307</v>
      </c>
      <c r="H197" s="125" t="s">
        <v>2314</v>
      </c>
      <c r="I197" s="129">
        <f>+'09'!D14</f>
        <v>0</v>
      </c>
      <c r="J197" s="157"/>
    </row>
    <row r="198" spans="2:10" ht="15">
      <c r="B198" s="125" t="str">
        <f>INDEX(SUM!D:D,MATCH(SUM!$F$3,SUM!B:B,0),0)</f>
        <v>P108</v>
      </c>
      <c r="C198" s="127">
        <v>13</v>
      </c>
      <c r="D198" s="124" t="s">
        <v>1131</v>
      </c>
      <c r="E198" s="127">
        <f t="shared" si="2"/>
        <v>2018</v>
      </c>
      <c r="F198" s="203" t="s">
        <v>2315</v>
      </c>
      <c r="G198" s="128" t="s">
        <v>1308</v>
      </c>
      <c r="H198" s="125" t="s">
        <v>2316</v>
      </c>
      <c r="I198" s="129">
        <f>+'09'!D15</f>
        <v>0</v>
      </c>
      <c r="J198" s="157"/>
    </row>
    <row r="199" spans="2:10" ht="15">
      <c r="B199" s="125" t="str">
        <f>INDEX(SUM!D:D,MATCH(SUM!$F$3,SUM!B:B,0),0)</f>
        <v>P108</v>
      </c>
      <c r="C199" s="127">
        <v>13</v>
      </c>
      <c r="D199" s="124" t="s">
        <v>1131</v>
      </c>
      <c r="E199" s="127">
        <f aca="true" t="shared" si="3" ref="E199:E262">E198</f>
        <v>2018</v>
      </c>
      <c r="F199" s="203" t="s">
        <v>2317</v>
      </c>
      <c r="G199" s="128" t="s">
        <v>1001</v>
      </c>
      <c r="H199" s="125" t="s">
        <v>2318</v>
      </c>
      <c r="I199" s="129">
        <f>+'09'!D16</f>
        <v>13871718.580000002</v>
      </c>
      <c r="J199" s="157"/>
    </row>
    <row r="200" spans="2:10" ht="15">
      <c r="B200" s="125" t="str">
        <f>INDEX(SUM!D:D,MATCH(SUM!$F$3,SUM!B:B,0),0)</f>
        <v>P108</v>
      </c>
      <c r="C200" s="127">
        <v>14</v>
      </c>
      <c r="D200" s="124" t="s">
        <v>1132</v>
      </c>
      <c r="E200" s="127">
        <f t="shared" si="3"/>
        <v>2018</v>
      </c>
      <c r="F200" s="203" t="s">
        <v>1133</v>
      </c>
      <c r="G200" s="124" t="s">
        <v>917</v>
      </c>
      <c r="H200" s="124" t="str">
        <f>'10'!C10</f>
        <v>DESPESAS COM SAÚDE</v>
      </c>
      <c r="I200" s="129">
        <f>+'10'!D10</f>
        <v>15182357.46</v>
      </c>
      <c r="J200" s="157"/>
    </row>
    <row r="201" spans="2:10" ht="15">
      <c r="B201" s="125" t="str">
        <f>INDEX(SUM!D:D,MATCH(SUM!$F$3,SUM!B:B,0),0)</f>
        <v>P108</v>
      </c>
      <c r="C201" s="127">
        <v>14</v>
      </c>
      <c r="D201" s="124" t="s">
        <v>1132</v>
      </c>
      <c r="E201" s="127">
        <f t="shared" si="3"/>
        <v>2018</v>
      </c>
      <c r="F201" s="203" t="s">
        <v>1134</v>
      </c>
      <c r="G201" s="124" t="s">
        <v>920</v>
      </c>
      <c r="H201" s="124" t="str">
        <f>'10'!C11</f>
        <v>Atenção Básica</v>
      </c>
      <c r="I201" s="129">
        <f>+'10'!D11</f>
        <v>4661523.77</v>
      </c>
      <c r="J201" s="157"/>
    </row>
    <row r="202" spans="2:10" ht="15">
      <c r="B202" s="125" t="str">
        <f>INDEX(SUM!D:D,MATCH(SUM!$F$3,SUM!B:B,0),0)</f>
        <v>P108</v>
      </c>
      <c r="C202" s="127">
        <v>14</v>
      </c>
      <c r="D202" s="124" t="s">
        <v>1132</v>
      </c>
      <c r="E202" s="127">
        <f t="shared" si="3"/>
        <v>2018</v>
      </c>
      <c r="F202" s="203" t="s">
        <v>1135</v>
      </c>
      <c r="G202" s="124" t="s">
        <v>946</v>
      </c>
      <c r="H202" s="124" t="str">
        <f>'10'!C12</f>
        <v>Assistência Hospitalar e Ambulatorial</v>
      </c>
      <c r="I202" s="129">
        <f>+'10'!D12</f>
        <v>5096082.71</v>
      </c>
      <c r="J202" s="157"/>
    </row>
    <row r="203" spans="2:10" ht="15">
      <c r="B203" s="125" t="str">
        <f>INDEX(SUM!D:D,MATCH(SUM!$F$3,SUM!B:B,0),0)</f>
        <v>P108</v>
      </c>
      <c r="C203" s="127">
        <v>14</v>
      </c>
      <c r="D203" s="124" t="s">
        <v>1132</v>
      </c>
      <c r="E203" s="127">
        <f t="shared" si="3"/>
        <v>2018</v>
      </c>
      <c r="F203" s="203" t="s">
        <v>1136</v>
      </c>
      <c r="G203" s="124" t="s">
        <v>972</v>
      </c>
      <c r="H203" s="124" t="str">
        <f>'10'!C13</f>
        <v>Suporte Profilático</v>
      </c>
      <c r="I203" s="129">
        <f>+'10'!D13</f>
        <v>481406.26</v>
      </c>
      <c r="J203" s="157"/>
    </row>
    <row r="204" spans="2:10" ht="15">
      <c r="B204" s="125" t="str">
        <f>INDEX(SUM!D:D,MATCH(SUM!$F$3,SUM!B:B,0),0)</f>
        <v>P108</v>
      </c>
      <c r="C204" s="127">
        <v>14</v>
      </c>
      <c r="D204" s="124" t="s">
        <v>1132</v>
      </c>
      <c r="E204" s="127">
        <f t="shared" si="3"/>
        <v>2018</v>
      </c>
      <c r="F204" s="203" t="s">
        <v>1138</v>
      </c>
      <c r="G204" s="124" t="s">
        <v>1069</v>
      </c>
      <c r="H204" s="124" t="str">
        <f>'10'!C14</f>
        <v>Vigilância Sanitária</v>
      </c>
      <c r="I204" s="129">
        <f>+'10'!D14</f>
        <v>0</v>
      </c>
      <c r="J204" s="157"/>
    </row>
    <row r="205" spans="2:10" ht="15">
      <c r="B205" s="125" t="str">
        <f>INDEX(SUM!D:D,MATCH(SUM!$F$3,SUM!B:B,0),0)</f>
        <v>P108</v>
      </c>
      <c r="C205" s="127">
        <v>14</v>
      </c>
      <c r="D205" s="124" t="s">
        <v>1132</v>
      </c>
      <c r="E205" s="127">
        <f t="shared" si="3"/>
        <v>2018</v>
      </c>
      <c r="F205" s="203" t="s">
        <v>1139</v>
      </c>
      <c r="G205" s="124" t="s">
        <v>1140</v>
      </c>
      <c r="H205" s="124" t="str">
        <f>'10'!C15</f>
        <v>Vigilância Epidemiológica</v>
      </c>
      <c r="I205" s="129">
        <f>+'10'!D15</f>
        <v>241465.97</v>
      </c>
      <c r="J205" s="157"/>
    </row>
    <row r="206" spans="2:10" ht="15">
      <c r="B206" s="125" t="str">
        <f>INDEX(SUM!D:D,MATCH(SUM!$F$3,SUM!B:B,0),0)</f>
        <v>P108</v>
      </c>
      <c r="C206" s="127">
        <v>14</v>
      </c>
      <c r="D206" s="124" t="s">
        <v>1132</v>
      </c>
      <c r="E206" s="127">
        <f t="shared" si="3"/>
        <v>2018</v>
      </c>
      <c r="F206" s="203" t="s">
        <v>1141</v>
      </c>
      <c r="G206" s="124" t="s">
        <v>1142</v>
      </c>
      <c r="H206" s="124" t="str">
        <f>'10'!C16</f>
        <v>Alimentação e Nutrição</v>
      </c>
      <c r="I206" s="129">
        <f>+'10'!D16</f>
        <v>0</v>
      </c>
      <c r="J206" s="157"/>
    </row>
    <row r="207" spans="2:10" ht="15">
      <c r="B207" s="125" t="str">
        <f>INDEX(SUM!D:D,MATCH(SUM!$F$3,SUM!B:B,0),0)</f>
        <v>P108</v>
      </c>
      <c r="C207" s="127">
        <v>14</v>
      </c>
      <c r="D207" s="124" t="s">
        <v>1132</v>
      </c>
      <c r="E207" s="127">
        <f t="shared" si="3"/>
        <v>2018</v>
      </c>
      <c r="F207" s="203" t="s">
        <v>1143</v>
      </c>
      <c r="G207" s="124" t="s">
        <v>1144</v>
      </c>
      <c r="H207" s="124" t="str">
        <f>'10'!C17</f>
        <v>Outras subfunções</v>
      </c>
      <c r="I207" s="129">
        <f>+'10'!D17</f>
        <v>4701878.75</v>
      </c>
      <c r="J207" s="157"/>
    </row>
    <row r="208" spans="2:10" ht="15">
      <c r="B208" s="125" t="str">
        <f>INDEX(SUM!D:D,MATCH(SUM!$F$3,SUM!B:B,0),0)</f>
        <v>P108</v>
      </c>
      <c r="C208" s="127">
        <v>14</v>
      </c>
      <c r="D208" s="124" t="s">
        <v>1132</v>
      </c>
      <c r="E208" s="127">
        <f t="shared" si="3"/>
        <v>2018</v>
      </c>
      <c r="F208" s="203" t="s">
        <v>2323</v>
      </c>
      <c r="G208" s="124" t="s">
        <v>1193</v>
      </c>
      <c r="H208" s="124" t="str">
        <f>'10'!C18</f>
        <v>Despesas com Saúde do FMS efetuadas em Consórcio Público e não consolidadas</v>
      </c>
      <c r="I208" s="129">
        <f>+'10'!D18</f>
        <v>0</v>
      </c>
      <c r="J208" s="157"/>
    </row>
    <row r="209" spans="2:10" ht="15">
      <c r="B209" s="125" t="str">
        <f>INDEX(SUM!D:D,MATCH(SUM!$F$3,SUM!B:B,0),0)</f>
        <v>P108</v>
      </c>
      <c r="C209" s="127">
        <v>14</v>
      </c>
      <c r="D209" s="124" t="s">
        <v>1132</v>
      </c>
      <c r="E209" s="127">
        <f t="shared" si="3"/>
        <v>2018</v>
      </c>
      <c r="F209" s="203" t="s">
        <v>1145</v>
      </c>
      <c r="G209" s="124" t="s">
        <v>974</v>
      </c>
      <c r="H209" s="124" t="str">
        <f>'10'!C19</f>
        <v>(-) DEDUÇÕES</v>
      </c>
      <c r="I209" s="129">
        <f>+'10'!D19</f>
        <v>8312441.63</v>
      </c>
      <c r="J209" s="157"/>
    </row>
    <row r="210" spans="2:10" ht="15">
      <c r="B210" s="125" t="str">
        <f>INDEX(SUM!D:D,MATCH(SUM!$F$3,SUM!B:B,0),0)</f>
        <v>P108</v>
      </c>
      <c r="C210" s="127">
        <v>14</v>
      </c>
      <c r="D210" s="124" t="s">
        <v>1132</v>
      </c>
      <c r="E210" s="127">
        <f t="shared" si="3"/>
        <v>2018</v>
      </c>
      <c r="F210" s="203" t="s">
        <v>1146</v>
      </c>
      <c r="G210" s="124" t="s">
        <v>977</v>
      </c>
      <c r="H210" s="124" t="str">
        <f>'10'!C20</f>
        <v>Despesas com inativos e pensionistas</v>
      </c>
      <c r="I210" s="129">
        <f>+'10'!D20</f>
        <v>0</v>
      </c>
      <c r="J210" s="157"/>
    </row>
    <row r="211" spans="2:10" ht="15">
      <c r="B211" s="125" t="str">
        <f>INDEX(SUM!D:D,MATCH(SUM!$F$3,SUM!B:B,0),0)</f>
        <v>P108</v>
      </c>
      <c r="C211" s="127">
        <v>14</v>
      </c>
      <c r="D211" s="124" t="s">
        <v>1132</v>
      </c>
      <c r="E211" s="127">
        <f t="shared" si="3"/>
        <v>2018</v>
      </c>
      <c r="F211" s="203" t="s">
        <v>1147</v>
      </c>
      <c r="G211" s="124" t="s">
        <v>979</v>
      </c>
      <c r="H211" s="124" t="str">
        <f>'10'!C21</f>
        <v>Despesa com ASPS sem caráter universal</v>
      </c>
      <c r="I211" s="129">
        <f>+'10'!D21</f>
        <v>0</v>
      </c>
      <c r="J211" s="157"/>
    </row>
    <row r="212" spans="2:10" ht="15">
      <c r="B212" s="125" t="str">
        <f>INDEX(SUM!D:D,MATCH(SUM!$F$3,SUM!B:B,0),0)</f>
        <v>P108</v>
      </c>
      <c r="C212" s="127">
        <v>14</v>
      </c>
      <c r="D212" s="124" t="s">
        <v>1132</v>
      </c>
      <c r="E212" s="127">
        <f t="shared" si="3"/>
        <v>2018</v>
      </c>
      <c r="F212" s="203" t="s">
        <v>1149</v>
      </c>
      <c r="G212" s="124" t="s">
        <v>982</v>
      </c>
      <c r="H212" s="124" t="str">
        <f>'10'!C22</f>
        <v>Despesas custeadas com outros recursos da saúde</v>
      </c>
      <c r="I212" s="129">
        <f>+'10'!D22</f>
        <v>8312441.63</v>
      </c>
      <c r="J212" s="157"/>
    </row>
    <row r="213" spans="2:10" ht="15">
      <c r="B213" s="125" t="str">
        <f>INDEX(SUM!D:D,MATCH(SUM!$F$3,SUM!B:B,0),0)</f>
        <v>P108</v>
      </c>
      <c r="C213" s="127">
        <v>14</v>
      </c>
      <c r="D213" s="124" t="s">
        <v>1132</v>
      </c>
      <c r="E213" s="127">
        <f t="shared" si="3"/>
        <v>2018</v>
      </c>
      <c r="F213" s="203" t="s">
        <v>1150</v>
      </c>
      <c r="G213" s="124" t="s">
        <v>1151</v>
      </c>
      <c r="H213" s="124" t="str">
        <f>'10'!C23</f>
        <v>Despesas pagas com Recursos de Transferências para Saúde</v>
      </c>
      <c r="I213" s="129">
        <f>+'10'!D23</f>
        <v>8312441.63</v>
      </c>
      <c r="J213" s="157"/>
    </row>
    <row r="214" spans="2:10" ht="15">
      <c r="B214" s="125" t="str">
        <f>INDEX(SUM!D:D,MATCH(SUM!$F$3,SUM!B:B,0),0)</f>
        <v>P108</v>
      </c>
      <c r="C214" s="127">
        <v>14</v>
      </c>
      <c r="D214" s="124" t="s">
        <v>1132</v>
      </c>
      <c r="E214" s="127">
        <f t="shared" si="3"/>
        <v>2018</v>
      </c>
      <c r="F214" s="203" t="s">
        <v>1152</v>
      </c>
      <c r="G214" s="124" t="s">
        <v>1153</v>
      </c>
      <c r="H214" s="124" t="str">
        <f>'10'!C24</f>
        <v>Despesas pagas com Receita de Serviços de Saúde</v>
      </c>
      <c r="I214" s="129">
        <f>+'10'!D24</f>
        <v>0</v>
      </c>
      <c r="J214" s="157"/>
    </row>
    <row r="215" spans="2:10" ht="15">
      <c r="B215" s="125" t="str">
        <f>INDEX(SUM!D:D,MATCH(SUM!$F$3,SUM!B:B,0),0)</f>
        <v>P108</v>
      </c>
      <c r="C215" s="127">
        <v>14</v>
      </c>
      <c r="D215" s="124" t="s">
        <v>1132</v>
      </c>
      <c r="E215" s="127">
        <f t="shared" si="3"/>
        <v>2018</v>
      </c>
      <c r="F215" s="203" t="s">
        <v>1154</v>
      </c>
      <c r="G215" s="124" t="s">
        <v>1155</v>
      </c>
      <c r="H215" s="124" t="str">
        <f>'10'!C25</f>
        <v>Despesas pagas com Outros Recursos</v>
      </c>
      <c r="I215" s="129">
        <f>+'10'!D25</f>
        <v>0</v>
      </c>
      <c r="J215" s="157"/>
    </row>
    <row r="216" spans="2:10" ht="15">
      <c r="B216" s="125" t="str">
        <f>INDEX(SUM!D:D,MATCH(SUM!$F$3,SUM!B:B,0),0)</f>
        <v>P108</v>
      </c>
      <c r="C216" s="127">
        <v>14</v>
      </c>
      <c r="D216" s="124" t="s">
        <v>1132</v>
      </c>
      <c r="E216" s="127">
        <f t="shared" si="3"/>
        <v>2018</v>
      </c>
      <c r="F216" s="203" t="s">
        <v>1156</v>
      </c>
      <c r="G216" s="124" t="s">
        <v>988</v>
      </c>
      <c r="H216" s="124" t="str">
        <f>'10'!C26</f>
        <v>Cancelamento de restos a pagar processados, no exercício</v>
      </c>
      <c r="I216" s="129">
        <f>+'10'!D26</f>
        <v>0</v>
      </c>
      <c r="J216" s="157"/>
    </row>
    <row r="217" spans="2:10" ht="15">
      <c r="B217" s="125" t="str">
        <f>INDEX(SUM!D:D,MATCH(SUM!$F$3,SUM!B:B,0),0)</f>
        <v>P108</v>
      </c>
      <c r="C217" s="127">
        <v>14</v>
      </c>
      <c r="D217" s="124" t="s">
        <v>1132</v>
      </c>
      <c r="E217" s="127">
        <f t="shared" si="3"/>
        <v>2018</v>
      </c>
      <c r="F217" s="203" t="s">
        <v>1158</v>
      </c>
      <c r="G217" s="124" t="s">
        <v>1089</v>
      </c>
      <c r="H217" s="124" t="str">
        <f>'10'!C27</f>
        <v>Restos a Pagar não processados sem disponibilidade de caixa</v>
      </c>
      <c r="I217" s="129">
        <f>+'10'!D27</f>
        <v>0</v>
      </c>
      <c r="J217" s="157"/>
    </row>
    <row r="218" spans="2:10" ht="15">
      <c r="B218" s="125" t="str">
        <f>INDEX(SUM!D:D,MATCH(SUM!$F$3,SUM!B:B,0),0)</f>
        <v>P108</v>
      </c>
      <c r="C218" s="127">
        <v>14</v>
      </c>
      <c r="D218" s="124" t="s">
        <v>1132</v>
      </c>
      <c r="E218" s="127">
        <f t="shared" si="3"/>
        <v>2018</v>
      </c>
      <c r="F218" s="203" t="s">
        <v>1160</v>
      </c>
      <c r="G218" s="124" t="s">
        <v>1000</v>
      </c>
      <c r="H218" s="124" t="str">
        <f>'10'!C28</f>
        <v>DESPESAS PRÓPRIAS AÇÕES E SERVIÇOS PÚBLICOS DE SAÚDE - recursos oriundos do FMS (01. - 02.)</v>
      </c>
      <c r="I218" s="129">
        <f>+'10'!D28</f>
        <v>6869915.830000001</v>
      </c>
      <c r="J218" s="157"/>
    </row>
    <row r="219" spans="2:10" ht="15">
      <c r="B219" s="125" t="str">
        <f>INDEX(SUM!D:D,MATCH(SUM!$F$3,SUM!B:B,0),0)</f>
        <v>P108</v>
      </c>
      <c r="C219" s="127">
        <v>49</v>
      </c>
      <c r="D219" s="124" t="s">
        <v>1162</v>
      </c>
      <c r="E219" s="127">
        <f t="shared" si="3"/>
        <v>2018</v>
      </c>
      <c r="F219" s="203" t="s">
        <v>1161</v>
      </c>
      <c r="G219" s="128" t="s">
        <v>1058</v>
      </c>
      <c r="H219" s="125" t="str">
        <f>'13'!C10</f>
        <v>Despesa Autorizada para a Câmara no Exercício de 2018</v>
      </c>
      <c r="I219" s="129">
        <f>'13'!D10</f>
        <v>2415000</v>
      </c>
      <c r="J219" s="157"/>
    </row>
    <row r="220" spans="2:10" ht="15">
      <c r="B220" s="125" t="str">
        <f>INDEX(SUM!D:D,MATCH(SUM!$F$3,SUM!B:B,0),0)</f>
        <v>P108</v>
      </c>
      <c r="C220" s="127">
        <v>49</v>
      </c>
      <c r="D220" s="124" t="s">
        <v>1162</v>
      </c>
      <c r="E220" s="127">
        <f t="shared" si="3"/>
        <v>2018</v>
      </c>
      <c r="F220" s="203" t="s">
        <v>1163</v>
      </c>
      <c r="G220" s="128" t="s">
        <v>1059</v>
      </c>
      <c r="H220" s="125" t="str">
        <f>'13'!C11</f>
        <v>Valor repassado ao Legislativo (incluindo os inativos)</v>
      </c>
      <c r="I220" s="129">
        <f>'13'!D11</f>
        <v>1910299.62</v>
      </c>
      <c r="J220" s="157"/>
    </row>
    <row r="221" spans="2:10" ht="15">
      <c r="B221" s="125" t="str">
        <f>INDEX(SUM!D:D,MATCH(SUM!$F$3,SUM!B:B,0),0)</f>
        <v>P108</v>
      </c>
      <c r="C221" s="127">
        <v>49</v>
      </c>
      <c r="D221" s="124" t="s">
        <v>1162</v>
      </c>
      <c r="E221" s="127">
        <f t="shared" si="3"/>
        <v>2018</v>
      </c>
      <c r="F221" s="203" t="s">
        <v>1165</v>
      </c>
      <c r="G221" s="128" t="s">
        <v>1060</v>
      </c>
      <c r="H221" s="125" t="str">
        <f>'13'!C12</f>
        <v>Gastos com inativos</v>
      </c>
      <c r="I221" s="129">
        <f>'13'!D12</f>
        <v>0</v>
      </c>
      <c r="J221" s="157"/>
    </row>
    <row r="222" spans="2:10" ht="15">
      <c r="B222" s="125" t="str">
        <f>INDEX(SUM!D:D,MATCH(SUM!$F$3,SUM!B:B,0),0)</f>
        <v>P108</v>
      </c>
      <c r="C222" s="127">
        <v>49</v>
      </c>
      <c r="D222" s="124" t="s">
        <v>1162</v>
      </c>
      <c r="E222" s="127">
        <f t="shared" si="3"/>
        <v>2018</v>
      </c>
      <c r="F222" s="203" t="s">
        <v>1167</v>
      </c>
      <c r="G222" s="128" t="s">
        <v>1061</v>
      </c>
      <c r="H222" s="125" t="str">
        <f>'13'!C13</f>
        <v>Valor repassado ao Legislativo (sem os inativos) = (08-09)</v>
      </c>
      <c r="I222" s="129">
        <f>'13'!D13</f>
        <v>1910299.62</v>
      </c>
      <c r="J222" s="157"/>
    </row>
    <row r="223" spans="1:10" s="210" customFormat="1" ht="15">
      <c r="A223" s="204"/>
      <c r="B223" s="207" t="str">
        <f>INDEX(SUM!D:D,MATCH(SUM!$F$3,SUM!B:B,0),0)</f>
        <v>P108</v>
      </c>
      <c r="C223" s="211">
        <v>20</v>
      </c>
      <c r="D223" s="205" t="s">
        <v>1168</v>
      </c>
      <c r="E223" s="127">
        <f t="shared" si="3"/>
        <v>2018</v>
      </c>
      <c r="F223" s="203" t="s">
        <v>1169</v>
      </c>
      <c r="G223" s="206" t="s">
        <v>917</v>
      </c>
      <c r="H223" s="207" t="s">
        <v>458</v>
      </c>
      <c r="I223" s="208">
        <f>'03'!D11</f>
        <v>70136000</v>
      </c>
      <c r="J223" s="157"/>
    </row>
    <row r="224" spans="1:10" s="210" customFormat="1" ht="15">
      <c r="A224" s="204"/>
      <c r="B224" s="207" t="str">
        <f>INDEX(SUM!D:D,MATCH(SUM!$F$3,SUM!B:B,0),0)</f>
        <v>P108</v>
      </c>
      <c r="C224" s="211">
        <v>20</v>
      </c>
      <c r="D224" s="205" t="s">
        <v>1168</v>
      </c>
      <c r="E224" s="127">
        <f t="shared" si="3"/>
        <v>2018</v>
      </c>
      <c r="F224" s="203" t="s">
        <v>1170</v>
      </c>
      <c r="G224" s="206" t="s">
        <v>977</v>
      </c>
      <c r="H224" s="207" t="s">
        <v>1662</v>
      </c>
      <c r="I224" s="208">
        <f>'03'!D24</f>
        <v>43854000</v>
      </c>
      <c r="J224" s="157"/>
    </row>
    <row r="225" spans="1:10" s="210" customFormat="1" ht="15">
      <c r="A225" s="204"/>
      <c r="B225" s="207" t="str">
        <f>INDEX(SUM!D:D,MATCH(SUM!$F$3,SUM!B:B,0),0)</f>
        <v>P108</v>
      </c>
      <c r="C225" s="211">
        <v>20</v>
      </c>
      <c r="D225" s="205" t="s">
        <v>1168</v>
      </c>
      <c r="E225" s="127">
        <f t="shared" si="3"/>
        <v>2018</v>
      </c>
      <c r="F225" s="203" t="s">
        <v>1171</v>
      </c>
      <c r="G225" s="206" t="s">
        <v>979</v>
      </c>
      <c r="H225" s="207" t="s">
        <v>1172</v>
      </c>
      <c r="I225" s="208">
        <f>'03'!D25</f>
        <v>14710000</v>
      </c>
      <c r="J225" s="157"/>
    </row>
    <row r="226" spans="1:10" s="210" customFormat="1" ht="15">
      <c r="A226" s="204"/>
      <c r="B226" s="207" t="str">
        <f>INDEX(SUM!D:D,MATCH(SUM!$F$3,SUM!B:B,0),0)</f>
        <v>P108</v>
      </c>
      <c r="C226" s="211">
        <v>20</v>
      </c>
      <c r="D226" s="205" t="s">
        <v>1168</v>
      </c>
      <c r="E226" s="127">
        <f t="shared" si="3"/>
        <v>2018</v>
      </c>
      <c r="F226" s="203" t="s">
        <v>1173</v>
      </c>
      <c r="G226" s="206" t="s">
        <v>982</v>
      </c>
      <c r="H226" s="207" t="s">
        <v>1174</v>
      </c>
      <c r="I226" s="208">
        <f>'03'!D26</f>
        <v>3720000</v>
      </c>
      <c r="J226" s="157"/>
    </row>
    <row r="227" spans="1:10" s="210" customFormat="1" ht="15">
      <c r="A227" s="204"/>
      <c r="B227" s="207" t="str">
        <f>INDEX(SUM!D:D,MATCH(SUM!$F$3,SUM!B:B,0),0)</f>
        <v>P108</v>
      </c>
      <c r="C227" s="211">
        <v>20</v>
      </c>
      <c r="D227" s="205" t="s">
        <v>1168</v>
      </c>
      <c r="E227" s="127">
        <f t="shared" si="3"/>
        <v>2018</v>
      </c>
      <c r="F227" s="203" t="s">
        <v>1175</v>
      </c>
      <c r="G227" s="206" t="s">
        <v>985</v>
      </c>
      <c r="H227" s="207" t="s">
        <v>1176</v>
      </c>
      <c r="I227" s="208">
        <f>'03'!D27</f>
        <v>7852000</v>
      </c>
      <c r="J227" s="157"/>
    </row>
    <row r="228" spans="1:10" s="210" customFormat="1" ht="15">
      <c r="A228" s="204"/>
      <c r="B228" s="125" t="str">
        <f>INDEX(SUM!D:D,MATCH(SUM!$F$3,SUM!B:B,0),0)</f>
        <v>P108</v>
      </c>
      <c r="C228" s="127">
        <v>26</v>
      </c>
      <c r="D228" s="124" t="s">
        <v>1320</v>
      </c>
      <c r="E228" s="127">
        <f t="shared" si="3"/>
        <v>2018</v>
      </c>
      <c r="F228" s="203" t="s">
        <v>1321</v>
      </c>
      <c r="G228" s="128" t="s">
        <v>920</v>
      </c>
      <c r="H228" s="125" t="str">
        <f>"IPTU Orçado "&amp;BDValores!E228</f>
        <v>IPTU Orçado 2018</v>
      </c>
      <c r="I228" s="129">
        <f>'03'!D15</f>
        <v>42000</v>
      </c>
      <c r="J228" s="157"/>
    </row>
    <row r="229" spans="1:10" s="210" customFormat="1" ht="15">
      <c r="A229" s="204"/>
      <c r="B229" s="125" t="str">
        <f>INDEX(SUM!D:D,MATCH(SUM!$F$3,SUM!B:B,0),0)</f>
        <v>P108</v>
      </c>
      <c r="C229" s="127">
        <v>26</v>
      </c>
      <c r="D229" s="124" t="s">
        <v>1320</v>
      </c>
      <c r="E229" s="127">
        <f t="shared" si="3"/>
        <v>2018</v>
      </c>
      <c r="F229" s="203" t="s">
        <v>1322</v>
      </c>
      <c r="G229" s="128" t="s">
        <v>977</v>
      </c>
      <c r="H229" s="125" t="str">
        <f>"ITBI Orçado "&amp;BDValores!E229</f>
        <v>ITBI Orçado 2018</v>
      </c>
      <c r="I229" s="129">
        <f>'03'!D16</f>
        <v>101000</v>
      </c>
      <c r="J229" s="157"/>
    </row>
    <row r="230" spans="1:10" s="210" customFormat="1" ht="15">
      <c r="A230" s="204"/>
      <c r="B230" s="125" t="str">
        <f>INDEX(SUM!D:D,MATCH(SUM!$F$3,SUM!B:B,0),0)</f>
        <v>P108</v>
      </c>
      <c r="C230" s="127">
        <v>26</v>
      </c>
      <c r="D230" s="124" t="s">
        <v>1320</v>
      </c>
      <c r="E230" s="127">
        <f t="shared" si="3"/>
        <v>2018</v>
      </c>
      <c r="F230" s="203" t="s">
        <v>1323</v>
      </c>
      <c r="G230" s="128" t="s">
        <v>1305</v>
      </c>
      <c r="H230" s="125" t="str">
        <f>"ISS Orçado "&amp;BDValores!E230</f>
        <v>ISS Orçado 2018</v>
      </c>
      <c r="I230" s="129">
        <f>'03'!D17</f>
        <v>661000</v>
      </c>
      <c r="J230" s="157"/>
    </row>
    <row r="231" spans="1:10" s="210" customFormat="1" ht="15">
      <c r="A231" s="204"/>
      <c r="B231" s="125" t="str">
        <f>INDEX(SUM!D:D,MATCH(SUM!$F$3,SUM!B:B,0),0)</f>
        <v>P108</v>
      </c>
      <c r="C231" s="127">
        <v>26</v>
      </c>
      <c r="D231" s="124" t="s">
        <v>1320</v>
      </c>
      <c r="E231" s="127">
        <f t="shared" si="3"/>
        <v>2018</v>
      </c>
      <c r="F231" s="203" t="s">
        <v>1324</v>
      </c>
      <c r="G231" s="128" t="s">
        <v>1049</v>
      </c>
      <c r="H231" s="125" t="str">
        <f>"IRPF Orçado "&amp;BDValores!E231</f>
        <v>IRPF Orçado 2018</v>
      </c>
      <c r="I231" s="129">
        <f>'03'!D18</f>
        <v>835000</v>
      </c>
      <c r="J231" s="157"/>
    </row>
    <row r="232" spans="1:10" s="210" customFormat="1" ht="15">
      <c r="A232" s="204"/>
      <c r="B232" s="125" t="str">
        <f>INDEX(SUM!D:D,MATCH(SUM!$F$3,SUM!B:B,0),0)</f>
        <v>P108</v>
      </c>
      <c r="C232" s="127">
        <v>26</v>
      </c>
      <c r="D232" s="124" t="s">
        <v>1320</v>
      </c>
      <c r="E232" s="127">
        <f t="shared" si="3"/>
        <v>2018</v>
      </c>
      <c r="F232" s="203" t="s">
        <v>1325</v>
      </c>
      <c r="G232" s="128" t="s">
        <v>1288</v>
      </c>
      <c r="H232" s="125" t="str">
        <f>"Taxas Orçadas "&amp;BDValores!E232</f>
        <v>Taxas Orçadas 2018</v>
      </c>
      <c r="I232" s="129">
        <f>'03'!D19</f>
        <v>285000</v>
      </c>
      <c r="J232" s="157"/>
    </row>
    <row r="233" spans="1:10" s="210" customFormat="1" ht="15">
      <c r="A233" s="204"/>
      <c r="B233" s="125" t="str">
        <f>INDEX(SUM!D:D,MATCH(SUM!$F$3,SUM!B:B,0),0)</f>
        <v>P108</v>
      </c>
      <c r="C233" s="127">
        <v>26</v>
      </c>
      <c r="D233" s="124" t="s">
        <v>1320</v>
      </c>
      <c r="E233" s="127">
        <f t="shared" si="3"/>
        <v>2018</v>
      </c>
      <c r="F233" s="203" t="s">
        <v>1326</v>
      </c>
      <c r="G233" s="128" t="s">
        <v>1327</v>
      </c>
      <c r="H233" s="125" t="str">
        <f>"Contribuição de Iluminação Pública Orçada "&amp;BDValores!E232</f>
        <v>Contribuição de Iluminação Pública Orçada 2018</v>
      </c>
      <c r="I233" s="129">
        <f>'03'!D20</f>
        <v>900000</v>
      </c>
      <c r="J233" s="157"/>
    </row>
    <row r="234" spans="1:10" s="210" customFormat="1" ht="15">
      <c r="A234" s="204"/>
      <c r="B234" s="125" t="str">
        <f>INDEX(SUM!D:D,MATCH(SUM!$F$3,SUM!B:B,0),0)</f>
        <v>P108</v>
      </c>
      <c r="C234" s="127">
        <v>26</v>
      </c>
      <c r="D234" s="124" t="s">
        <v>1320</v>
      </c>
      <c r="E234" s="127">
        <f t="shared" si="3"/>
        <v>2018</v>
      </c>
      <c r="F234" s="203" t="s">
        <v>1328</v>
      </c>
      <c r="G234" s="128" t="s">
        <v>1329</v>
      </c>
      <c r="H234" s="125" t="str">
        <f>'03'!B21</f>
        <v>Dívida Ativa Tributária</v>
      </c>
      <c r="I234" s="129">
        <f>'03'!D21</f>
        <v>127000</v>
      </c>
      <c r="J234" s="209"/>
    </row>
    <row r="235" spans="2:10" ht="15">
      <c r="B235" s="125" t="str">
        <f>INDEX(SUM!D:D,MATCH(SUM!$F$3,SUM!B:B,0),0)</f>
        <v>P108</v>
      </c>
      <c r="C235" s="127">
        <v>21</v>
      </c>
      <c r="D235" s="124" t="s">
        <v>1177</v>
      </c>
      <c r="E235" s="127">
        <f t="shared" si="3"/>
        <v>2018</v>
      </c>
      <c r="F235" s="203" t="s">
        <v>1178</v>
      </c>
      <c r="G235" s="128" t="s">
        <v>920</v>
      </c>
      <c r="H235" s="125" t="str">
        <f>'05'!C12</f>
        <v>LEGISLATIVA</v>
      </c>
      <c r="I235" s="129">
        <f>'05'!D12</f>
        <v>1909903.62</v>
      </c>
      <c r="J235" s="158"/>
    </row>
    <row r="236" spans="2:10" ht="15">
      <c r="B236" s="125" t="str">
        <f>INDEX(SUM!D:D,MATCH(SUM!$F$3,SUM!B:B,0),0)</f>
        <v>P108</v>
      </c>
      <c r="C236" s="127">
        <v>21</v>
      </c>
      <c r="D236" s="124" t="s">
        <v>1177</v>
      </c>
      <c r="E236" s="127">
        <f t="shared" si="3"/>
        <v>2018</v>
      </c>
      <c r="F236" s="203" t="s">
        <v>1180</v>
      </c>
      <c r="G236" s="128" t="s">
        <v>946</v>
      </c>
      <c r="H236" s="125" t="str">
        <f>'05'!C13</f>
        <v>JUDICIÁRIA</v>
      </c>
      <c r="I236" s="129">
        <f>'05'!D13</f>
        <v>164029.87</v>
      </c>
      <c r="J236" s="158"/>
    </row>
    <row r="237" spans="2:10" ht="15">
      <c r="B237" s="125" t="str">
        <f>INDEX(SUM!D:D,MATCH(SUM!$F$3,SUM!B:B,0),0)</f>
        <v>P108</v>
      </c>
      <c r="C237" s="127">
        <v>21</v>
      </c>
      <c r="D237" s="124" t="s">
        <v>1177</v>
      </c>
      <c r="E237" s="127">
        <f t="shared" si="3"/>
        <v>2018</v>
      </c>
      <c r="F237" s="203" t="s">
        <v>1182</v>
      </c>
      <c r="G237" s="128" t="s">
        <v>972</v>
      </c>
      <c r="H237" s="125" t="str">
        <f>'05'!C14</f>
        <v>ESSENCIAL À JUSTIÇA</v>
      </c>
      <c r="I237" s="129">
        <f>'05'!D14</f>
        <v>0</v>
      </c>
      <c r="J237" s="158"/>
    </row>
    <row r="238" spans="2:10" ht="15">
      <c r="B238" s="125" t="str">
        <f>INDEX(SUM!D:D,MATCH(SUM!$F$3,SUM!B:B,0),0)</f>
        <v>P108</v>
      </c>
      <c r="C238" s="127">
        <v>21</v>
      </c>
      <c r="D238" s="124" t="s">
        <v>1177</v>
      </c>
      <c r="E238" s="127">
        <f t="shared" si="3"/>
        <v>2018</v>
      </c>
      <c r="F238" s="203" t="s">
        <v>1184</v>
      </c>
      <c r="G238" s="128" t="s">
        <v>1069</v>
      </c>
      <c r="H238" s="125" t="str">
        <f>'05'!C15</f>
        <v>ADMINISTRAÇÃO</v>
      </c>
      <c r="I238" s="129">
        <f>'05'!D15</f>
        <v>8126380.73</v>
      </c>
      <c r="J238" s="158"/>
    </row>
    <row r="239" spans="2:10" ht="15">
      <c r="B239" s="125" t="str">
        <f>INDEX(SUM!D:D,MATCH(SUM!$F$3,SUM!B:B,0),0)</f>
        <v>P108</v>
      </c>
      <c r="C239" s="127">
        <v>21</v>
      </c>
      <c r="D239" s="124" t="s">
        <v>1177</v>
      </c>
      <c r="E239" s="127">
        <f t="shared" si="3"/>
        <v>2018</v>
      </c>
      <c r="F239" s="203" t="s">
        <v>1186</v>
      </c>
      <c r="G239" s="128" t="s">
        <v>1140</v>
      </c>
      <c r="H239" s="125" t="str">
        <f>'05'!C16</f>
        <v>DEFESA NACIONAL</v>
      </c>
      <c r="I239" s="129">
        <f>'05'!D16</f>
        <v>0</v>
      </c>
      <c r="J239" s="158"/>
    </row>
    <row r="240" spans="2:10" ht="15">
      <c r="B240" s="125" t="str">
        <f>INDEX(SUM!D:D,MATCH(SUM!$F$3,SUM!B:B,0),0)</f>
        <v>P108</v>
      </c>
      <c r="C240" s="127">
        <v>21</v>
      </c>
      <c r="D240" s="124" t="s">
        <v>1177</v>
      </c>
      <c r="E240" s="127">
        <f t="shared" si="3"/>
        <v>2018</v>
      </c>
      <c r="F240" s="203" t="s">
        <v>1188</v>
      </c>
      <c r="G240" s="128" t="s">
        <v>1142</v>
      </c>
      <c r="H240" s="125" t="str">
        <f>'05'!C17</f>
        <v>SEGURANÇA PÚBLICA</v>
      </c>
      <c r="I240" s="129">
        <f>'05'!D17</f>
        <v>11260</v>
      </c>
      <c r="J240" s="158"/>
    </row>
    <row r="241" spans="2:10" ht="15">
      <c r="B241" s="125" t="str">
        <f>INDEX(SUM!D:D,MATCH(SUM!$F$3,SUM!B:B,0),0)</f>
        <v>P108</v>
      </c>
      <c r="C241" s="127">
        <v>21</v>
      </c>
      <c r="D241" s="124" t="s">
        <v>1177</v>
      </c>
      <c r="E241" s="127">
        <f t="shared" si="3"/>
        <v>2018</v>
      </c>
      <c r="F241" s="203" t="s">
        <v>1190</v>
      </c>
      <c r="G241" s="128" t="s">
        <v>1144</v>
      </c>
      <c r="H241" s="125" t="str">
        <f>'05'!C18</f>
        <v>RELAÇÕES EXTERIORES</v>
      </c>
      <c r="I241" s="129">
        <f>'05'!D18</f>
        <v>0</v>
      </c>
      <c r="J241" s="158"/>
    </row>
    <row r="242" spans="2:10" ht="15">
      <c r="B242" s="125" t="str">
        <f>INDEX(SUM!D:D,MATCH(SUM!$F$3,SUM!B:B,0),0)</f>
        <v>P108</v>
      </c>
      <c r="C242" s="127">
        <v>21</v>
      </c>
      <c r="D242" s="124" t="s">
        <v>1177</v>
      </c>
      <c r="E242" s="127">
        <f t="shared" si="3"/>
        <v>2018</v>
      </c>
      <c r="F242" s="203" t="s">
        <v>1192</v>
      </c>
      <c r="G242" s="128" t="s">
        <v>1193</v>
      </c>
      <c r="H242" s="125" t="str">
        <f>'05'!C19</f>
        <v>ASSISTÊNCIA SOCIAL</v>
      </c>
      <c r="I242" s="129">
        <f>'05'!D19</f>
        <v>2117397.57</v>
      </c>
      <c r="J242" s="158"/>
    </row>
    <row r="243" spans="2:10" ht="15">
      <c r="B243" s="125" t="str">
        <f>INDEX(SUM!D:D,MATCH(SUM!$F$3,SUM!B:B,0),0)</f>
        <v>P108</v>
      </c>
      <c r="C243" s="127">
        <v>21</v>
      </c>
      <c r="D243" s="124" t="s">
        <v>1177</v>
      </c>
      <c r="E243" s="127">
        <f t="shared" si="3"/>
        <v>2018</v>
      </c>
      <c r="F243" s="203" t="s">
        <v>1194</v>
      </c>
      <c r="G243" s="128" t="s">
        <v>1195</v>
      </c>
      <c r="H243" s="125" t="str">
        <f>'05'!C20</f>
        <v>PREVIDÊNCIA SOCIAL</v>
      </c>
      <c r="I243" s="129">
        <f>'05'!D20</f>
        <v>8033889.59</v>
      </c>
      <c r="J243" s="158"/>
    </row>
    <row r="244" spans="2:10" ht="15">
      <c r="B244" s="125" t="str">
        <f>INDEX(SUM!D:D,MATCH(SUM!$F$3,SUM!B:B,0),0)</f>
        <v>P108</v>
      </c>
      <c r="C244" s="127">
        <v>21</v>
      </c>
      <c r="D244" s="124" t="s">
        <v>1177</v>
      </c>
      <c r="E244" s="127">
        <f t="shared" si="3"/>
        <v>2018</v>
      </c>
      <c r="F244" s="203" t="s">
        <v>1197</v>
      </c>
      <c r="G244" s="128" t="s">
        <v>1198</v>
      </c>
      <c r="H244" s="125" t="str">
        <f>'05'!C21</f>
        <v>SAÚDE</v>
      </c>
      <c r="I244" s="129">
        <f>'05'!D21</f>
        <v>15182357.46</v>
      </c>
      <c r="J244" s="158"/>
    </row>
    <row r="245" spans="2:10" ht="15">
      <c r="B245" s="125" t="str">
        <f>INDEX(SUM!D:D,MATCH(SUM!$F$3,SUM!B:B,0),0)</f>
        <v>P108</v>
      </c>
      <c r="C245" s="127">
        <v>21</v>
      </c>
      <c r="D245" s="124" t="s">
        <v>1177</v>
      </c>
      <c r="E245" s="127">
        <f t="shared" si="3"/>
        <v>2018</v>
      </c>
      <c r="F245" s="203" t="s">
        <v>1199</v>
      </c>
      <c r="G245" s="128" t="s">
        <v>1200</v>
      </c>
      <c r="H245" s="125" t="str">
        <f>'05'!C22</f>
        <v>Atenção Básica</v>
      </c>
      <c r="I245" s="129">
        <f>'05'!D22</f>
        <v>4661523.77</v>
      </c>
      <c r="J245" s="158"/>
    </row>
    <row r="246" spans="2:10" ht="15">
      <c r="B246" s="125" t="str">
        <f>INDEX(SUM!D:D,MATCH(SUM!$F$3,SUM!B:B,0),0)</f>
        <v>P108</v>
      </c>
      <c r="C246" s="127">
        <v>21</v>
      </c>
      <c r="D246" s="124" t="s">
        <v>1177</v>
      </c>
      <c r="E246" s="127">
        <f t="shared" si="3"/>
        <v>2018</v>
      </c>
      <c r="F246" s="203" t="s">
        <v>1201</v>
      </c>
      <c r="G246" s="128" t="s">
        <v>1202</v>
      </c>
      <c r="H246" s="125" t="str">
        <f>'05'!C23</f>
        <v>Assistência Hospitalar e Ambulatorial</v>
      </c>
      <c r="I246" s="129">
        <f>'05'!D23</f>
        <v>5096082.71</v>
      </c>
      <c r="J246" s="158"/>
    </row>
    <row r="247" spans="2:10" ht="15">
      <c r="B247" s="125" t="str">
        <f>INDEX(SUM!D:D,MATCH(SUM!$F$3,SUM!B:B,0),0)</f>
        <v>P108</v>
      </c>
      <c r="C247" s="127">
        <v>21</v>
      </c>
      <c r="D247" s="124" t="s">
        <v>1177</v>
      </c>
      <c r="E247" s="127">
        <f t="shared" si="3"/>
        <v>2018</v>
      </c>
      <c r="F247" s="203" t="s">
        <v>1203</v>
      </c>
      <c r="G247" s="128" t="s">
        <v>1204</v>
      </c>
      <c r="H247" s="125" t="str">
        <f>'05'!C24</f>
        <v>Suporte Profilático e Terapêutico</v>
      </c>
      <c r="I247" s="129">
        <f>'05'!D24</f>
        <v>481406.26</v>
      </c>
      <c r="J247" s="158"/>
    </row>
    <row r="248" spans="2:10" ht="15">
      <c r="B248" s="125" t="str">
        <f>INDEX(SUM!D:D,MATCH(SUM!$F$3,SUM!B:B,0),0)</f>
        <v>P108</v>
      </c>
      <c r="C248" s="127">
        <v>21</v>
      </c>
      <c r="D248" s="124" t="s">
        <v>1177</v>
      </c>
      <c r="E248" s="127">
        <f t="shared" si="3"/>
        <v>2018</v>
      </c>
      <c r="F248" s="203" t="s">
        <v>1205</v>
      </c>
      <c r="G248" s="128" t="s">
        <v>1206</v>
      </c>
      <c r="H248" s="125" t="str">
        <f>'05'!C25</f>
        <v>Vigilância Sanitária</v>
      </c>
      <c r="I248" s="129">
        <f>'05'!D25</f>
        <v>0</v>
      </c>
      <c r="J248" s="158"/>
    </row>
    <row r="249" spans="2:10" ht="15">
      <c r="B249" s="125" t="str">
        <f>INDEX(SUM!D:D,MATCH(SUM!$F$3,SUM!B:B,0),0)</f>
        <v>P108</v>
      </c>
      <c r="C249" s="127">
        <v>21</v>
      </c>
      <c r="D249" s="124" t="s">
        <v>1177</v>
      </c>
      <c r="E249" s="127">
        <f t="shared" si="3"/>
        <v>2018</v>
      </c>
      <c r="F249" s="203" t="s">
        <v>1207</v>
      </c>
      <c r="G249" s="128" t="s">
        <v>1208</v>
      </c>
      <c r="H249" s="125" t="str">
        <f>'05'!C26</f>
        <v>Vigilância Epidemiológica</v>
      </c>
      <c r="I249" s="129">
        <f>'05'!D26</f>
        <v>241465.97</v>
      </c>
      <c r="J249" s="158"/>
    </row>
    <row r="250" spans="2:10" ht="15">
      <c r="B250" s="125" t="str">
        <f>INDEX(SUM!D:D,MATCH(SUM!$F$3,SUM!B:B,0),0)</f>
        <v>P108</v>
      </c>
      <c r="C250" s="127">
        <v>21</v>
      </c>
      <c r="D250" s="124" t="s">
        <v>1177</v>
      </c>
      <c r="E250" s="127">
        <f t="shared" si="3"/>
        <v>2018</v>
      </c>
      <c r="F250" s="203" t="s">
        <v>1209</v>
      </c>
      <c r="G250" s="128" t="s">
        <v>1210</v>
      </c>
      <c r="H250" s="125" t="str">
        <f>'05'!C27</f>
        <v>Alimentação e Nutrição</v>
      </c>
      <c r="I250" s="129">
        <f>'05'!D27</f>
        <v>0</v>
      </c>
      <c r="J250" s="158"/>
    </row>
    <row r="251" spans="2:10" ht="15">
      <c r="B251" s="125" t="str">
        <f>INDEX(SUM!D:D,MATCH(SUM!$F$3,SUM!B:B,0),0)</f>
        <v>P108</v>
      </c>
      <c r="C251" s="127">
        <v>21</v>
      </c>
      <c r="D251" s="124" t="s">
        <v>1177</v>
      </c>
      <c r="E251" s="127">
        <f t="shared" si="3"/>
        <v>2018</v>
      </c>
      <c r="F251" s="203" t="s">
        <v>1211</v>
      </c>
      <c r="G251" s="128" t="s">
        <v>1212</v>
      </c>
      <c r="H251" s="125" t="str">
        <f>'05'!C28</f>
        <v>Demais Subfunções</v>
      </c>
      <c r="I251" s="129">
        <f>'05'!D28</f>
        <v>4701878.75</v>
      </c>
      <c r="J251" s="158"/>
    </row>
    <row r="252" spans="2:10" ht="15">
      <c r="B252" s="125" t="str">
        <f>INDEX(SUM!D:D,MATCH(SUM!$F$3,SUM!B:B,0),0)</f>
        <v>P108</v>
      </c>
      <c r="C252" s="127">
        <v>21</v>
      </c>
      <c r="D252" s="124" t="s">
        <v>1177</v>
      </c>
      <c r="E252" s="127">
        <f t="shared" si="3"/>
        <v>2018</v>
      </c>
      <c r="F252" s="203" t="s">
        <v>1213</v>
      </c>
      <c r="G252" s="128" t="s">
        <v>1214</v>
      </c>
      <c r="H252" s="125" t="str">
        <f>'05'!C29</f>
        <v>TRABALHO</v>
      </c>
      <c r="I252" s="129">
        <f>'05'!D29</f>
        <v>0</v>
      </c>
      <c r="J252" s="158"/>
    </row>
    <row r="253" spans="2:10" ht="15">
      <c r="B253" s="125" t="str">
        <f>INDEX(SUM!D:D,MATCH(SUM!$F$3,SUM!B:B,0),0)</f>
        <v>P108</v>
      </c>
      <c r="C253" s="127">
        <v>21</v>
      </c>
      <c r="D253" s="124" t="s">
        <v>1177</v>
      </c>
      <c r="E253" s="127">
        <f t="shared" si="3"/>
        <v>2018</v>
      </c>
      <c r="F253" s="203" t="s">
        <v>1216</v>
      </c>
      <c r="G253" s="128" t="s">
        <v>1217</v>
      </c>
      <c r="H253" s="125" t="str">
        <f>'05'!C30</f>
        <v>EDUCAÇÃO</v>
      </c>
      <c r="I253" s="129">
        <f>'05'!D30</f>
        <v>21294459.51</v>
      </c>
      <c r="J253" s="158"/>
    </row>
    <row r="254" spans="2:10" ht="15">
      <c r="B254" s="125" t="str">
        <f>INDEX(SUM!D:D,MATCH(SUM!$F$3,SUM!B:B,0),0)</f>
        <v>P108</v>
      </c>
      <c r="C254" s="127">
        <v>21</v>
      </c>
      <c r="D254" s="124" t="s">
        <v>1177</v>
      </c>
      <c r="E254" s="127">
        <f t="shared" si="3"/>
        <v>2018</v>
      </c>
      <c r="F254" s="203" t="s">
        <v>1218</v>
      </c>
      <c r="G254" s="128" t="s">
        <v>1219</v>
      </c>
      <c r="H254" s="125" t="str">
        <f>'05'!C31</f>
        <v>Ensino Fundamental</v>
      </c>
      <c r="I254" s="129">
        <f>'05'!D31</f>
        <v>19638073.67</v>
      </c>
      <c r="J254" s="158"/>
    </row>
    <row r="255" spans="2:10" ht="15">
      <c r="B255" s="125" t="str">
        <f>INDEX(SUM!D:D,MATCH(SUM!$F$3,SUM!B:B,0),0)</f>
        <v>P108</v>
      </c>
      <c r="C255" s="127">
        <v>21</v>
      </c>
      <c r="D255" s="124" t="s">
        <v>1177</v>
      </c>
      <c r="E255" s="127">
        <f t="shared" si="3"/>
        <v>2018</v>
      </c>
      <c r="F255" s="203" t="s">
        <v>1220</v>
      </c>
      <c r="G255" s="128" t="s">
        <v>1221</v>
      </c>
      <c r="H255" s="125" t="str">
        <f>'05'!C32</f>
        <v>Educação Infantil</v>
      </c>
      <c r="I255" s="129">
        <f>'05'!D32</f>
        <v>952567.79</v>
      </c>
      <c r="J255" s="158"/>
    </row>
    <row r="256" spans="2:10" ht="15">
      <c r="B256" s="125" t="str">
        <f>INDEX(SUM!D:D,MATCH(SUM!$F$3,SUM!B:B,0),0)</f>
        <v>P108</v>
      </c>
      <c r="C256" s="127">
        <v>21</v>
      </c>
      <c r="D256" s="124" t="s">
        <v>1177</v>
      </c>
      <c r="E256" s="127">
        <f t="shared" si="3"/>
        <v>2018</v>
      </c>
      <c r="F256" s="203" t="s">
        <v>1222</v>
      </c>
      <c r="G256" s="128" t="s">
        <v>1223</v>
      </c>
      <c r="H256" s="125" t="str">
        <f>'05'!C33</f>
        <v>Demais Subfunções</v>
      </c>
      <c r="I256" s="129">
        <f>'05'!D33</f>
        <v>703818.05</v>
      </c>
      <c r="J256" s="158"/>
    </row>
    <row r="257" spans="2:10" ht="15">
      <c r="B257" s="125" t="str">
        <f>INDEX(SUM!D:D,MATCH(SUM!$F$3,SUM!B:B,0),0)</f>
        <v>P108</v>
      </c>
      <c r="C257" s="127">
        <v>21</v>
      </c>
      <c r="D257" s="124" t="s">
        <v>1177</v>
      </c>
      <c r="E257" s="127">
        <f t="shared" si="3"/>
        <v>2018</v>
      </c>
      <c r="F257" s="203" t="s">
        <v>1224</v>
      </c>
      <c r="G257" s="128" t="s">
        <v>1225</v>
      </c>
      <c r="H257" s="125" t="str">
        <f>'05'!C34</f>
        <v>CULTURA</v>
      </c>
      <c r="I257" s="129">
        <f>'05'!D34</f>
        <v>963978.08</v>
      </c>
      <c r="J257" s="158"/>
    </row>
    <row r="258" spans="2:10" ht="15">
      <c r="B258" s="125" t="str">
        <f>INDEX(SUM!D:D,MATCH(SUM!$F$3,SUM!B:B,0),0)</f>
        <v>P108</v>
      </c>
      <c r="C258" s="127">
        <v>21</v>
      </c>
      <c r="D258" s="124" t="s">
        <v>1177</v>
      </c>
      <c r="E258" s="127">
        <f t="shared" si="3"/>
        <v>2018</v>
      </c>
      <c r="F258" s="203" t="s">
        <v>1227</v>
      </c>
      <c r="G258" s="128" t="s">
        <v>1228</v>
      </c>
      <c r="H258" s="125" t="str">
        <f>'05'!C35</f>
        <v>DIREITOS DA CIDADANIA</v>
      </c>
      <c r="I258" s="129">
        <f>'05'!D35</f>
        <v>14677.56</v>
      </c>
      <c r="J258" s="158"/>
    </row>
    <row r="259" spans="2:10" ht="15">
      <c r="B259" s="125" t="str">
        <f>INDEX(SUM!D:D,MATCH(SUM!$F$3,SUM!B:B,0),0)</f>
        <v>P108</v>
      </c>
      <c r="C259" s="127">
        <v>21</v>
      </c>
      <c r="D259" s="124" t="s">
        <v>1177</v>
      </c>
      <c r="E259" s="127">
        <f t="shared" si="3"/>
        <v>2018</v>
      </c>
      <c r="F259" s="203" t="s">
        <v>1230</v>
      </c>
      <c r="G259" s="128" t="s">
        <v>1231</v>
      </c>
      <c r="H259" s="125" t="str">
        <f>'05'!C36</f>
        <v>URBANISMO</v>
      </c>
      <c r="I259" s="129">
        <f>'05'!D36</f>
        <v>2736800.28</v>
      </c>
      <c r="J259" s="158"/>
    </row>
    <row r="260" spans="2:10" ht="15">
      <c r="B260" s="125" t="str">
        <f>INDEX(SUM!D:D,MATCH(SUM!$F$3,SUM!B:B,0),0)</f>
        <v>P108</v>
      </c>
      <c r="C260" s="127">
        <v>21</v>
      </c>
      <c r="D260" s="124" t="s">
        <v>1177</v>
      </c>
      <c r="E260" s="127">
        <f t="shared" si="3"/>
        <v>2018</v>
      </c>
      <c r="F260" s="203" t="s">
        <v>1233</v>
      </c>
      <c r="G260" s="128" t="s">
        <v>1234</v>
      </c>
      <c r="H260" s="125" t="str">
        <f>'05'!C37</f>
        <v>HABITAÇÃO</v>
      </c>
      <c r="I260" s="129">
        <f>'05'!D37</f>
        <v>0</v>
      </c>
      <c r="J260" s="158"/>
    </row>
    <row r="261" spans="2:10" ht="15">
      <c r="B261" s="125" t="str">
        <f>INDEX(SUM!D:D,MATCH(SUM!$F$3,SUM!B:B,0),0)</f>
        <v>P108</v>
      </c>
      <c r="C261" s="127">
        <v>21</v>
      </c>
      <c r="D261" s="124" t="s">
        <v>1177</v>
      </c>
      <c r="E261" s="127">
        <f t="shared" si="3"/>
        <v>2018</v>
      </c>
      <c r="F261" s="203" t="s">
        <v>1236</v>
      </c>
      <c r="G261" s="128" t="s">
        <v>1237</v>
      </c>
      <c r="H261" s="125" t="str">
        <f>'05'!C38</f>
        <v>SANEAMENTO</v>
      </c>
      <c r="I261" s="129">
        <f>'05'!D38</f>
        <v>0</v>
      </c>
      <c r="J261" s="158"/>
    </row>
    <row r="262" spans="2:10" ht="15">
      <c r="B262" s="125" t="str">
        <f>INDEX(SUM!D:D,MATCH(SUM!$F$3,SUM!B:B,0),0)</f>
        <v>P108</v>
      </c>
      <c r="C262" s="127">
        <v>21</v>
      </c>
      <c r="D262" s="124" t="s">
        <v>1177</v>
      </c>
      <c r="E262" s="127">
        <f t="shared" si="3"/>
        <v>2018</v>
      </c>
      <c r="F262" s="203" t="s">
        <v>1239</v>
      </c>
      <c r="G262" s="128" t="s">
        <v>1240</v>
      </c>
      <c r="H262" s="125" t="str">
        <f>'05'!C39</f>
        <v>GESTÃO AMBIENTAL</v>
      </c>
      <c r="I262" s="129">
        <f>'05'!D39</f>
        <v>93867.22</v>
      </c>
      <c r="J262" s="158"/>
    </row>
    <row r="263" spans="2:10" ht="15">
      <c r="B263" s="125" t="str">
        <f>INDEX(SUM!D:D,MATCH(SUM!$F$3,SUM!B:B,0),0)</f>
        <v>P108</v>
      </c>
      <c r="C263" s="127">
        <v>21</v>
      </c>
      <c r="D263" s="124" t="s">
        <v>1177</v>
      </c>
      <c r="E263" s="127">
        <f aca="true" t="shared" si="4" ref="E263:E330">E262</f>
        <v>2018</v>
      </c>
      <c r="F263" s="203" t="s">
        <v>1242</v>
      </c>
      <c r="G263" s="128" t="s">
        <v>1243</v>
      </c>
      <c r="H263" s="125" t="str">
        <f>'05'!C40</f>
        <v>CIÊNCIA E TECNOLOGIA</v>
      </c>
      <c r="I263" s="129">
        <f>'05'!D40</f>
        <v>0</v>
      </c>
      <c r="J263" s="158"/>
    </row>
    <row r="264" spans="2:10" ht="15">
      <c r="B264" s="125" t="str">
        <f>INDEX(SUM!D:D,MATCH(SUM!$F$3,SUM!B:B,0),0)</f>
        <v>P108</v>
      </c>
      <c r="C264" s="127">
        <v>21</v>
      </c>
      <c r="D264" s="124" t="s">
        <v>1177</v>
      </c>
      <c r="E264" s="127">
        <f t="shared" si="4"/>
        <v>2018</v>
      </c>
      <c r="F264" s="203" t="s">
        <v>1245</v>
      </c>
      <c r="G264" s="128" t="s">
        <v>1246</v>
      </c>
      <c r="H264" s="125" t="str">
        <f>'05'!C41</f>
        <v>AGRICULTURA</v>
      </c>
      <c r="I264" s="129">
        <f>'05'!D41</f>
        <v>2060696.21</v>
      </c>
      <c r="J264" s="158"/>
    </row>
    <row r="265" spans="2:10" ht="15">
      <c r="B265" s="125" t="str">
        <f>INDEX(SUM!D:D,MATCH(SUM!$F$3,SUM!B:B,0),0)</f>
        <v>P108</v>
      </c>
      <c r="C265" s="127">
        <v>21</v>
      </c>
      <c r="D265" s="124" t="s">
        <v>1177</v>
      </c>
      <c r="E265" s="127">
        <f t="shared" si="4"/>
        <v>2018</v>
      </c>
      <c r="F265" s="203" t="s">
        <v>1248</v>
      </c>
      <c r="G265" s="128" t="s">
        <v>1249</v>
      </c>
      <c r="H265" s="125" t="str">
        <f>'05'!C42</f>
        <v>ORGANIZAÇÃO AGRÁRIA</v>
      </c>
      <c r="I265" s="129">
        <f>'05'!D42</f>
        <v>0</v>
      </c>
      <c r="J265" s="158"/>
    </row>
    <row r="266" spans="2:10" ht="15">
      <c r="B266" s="125" t="str">
        <f>INDEX(SUM!D:D,MATCH(SUM!$F$3,SUM!B:B,0),0)</f>
        <v>P108</v>
      </c>
      <c r="C266" s="127">
        <v>21</v>
      </c>
      <c r="D266" s="124" t="s">
        <v>1177</v>
      </c>
      <c r="E266" s="127">
        <f t="shared" si="4"/>
        <v>2018</v>
      </c>
      <c r="F266" s="203" t="s">
        <v>1251</v>
      </c>
      <c r="G266" s="128" t="s">
        <v>1252</v>
      </c>
      <c r="H266" s="125" t="str">
        <f>'05'!C43</f>
        <v>INDÚSTRIA</v>
      </c>
      <c r="I266" s="129">
        <f>'05'!D43</f>
        <v>0</v>
      </c>
      <c r="J266" s="158"/>
    </row>
    <row r="267" spans="2:10" ht="15">
      <c r="B267" s="125" t="str">
        <f>INDEX(SUM!D:D,MATCH(SUM!$F$3,SUM!B:B,0),0)</f>
        <v>P108</v>
      </c>
      <c r="C267" s="127">
        <v>21</v>
      </c>
      <c r="D267" s="124" t="s">
        <v>1177</v>
      </c>
      <c r="E267" s="127">
        <f t="shared" si="4"/>
        <v>2018</v>
      </c>
      <c r="F267" s="203" t="s">
        <v>1254</v>
      </c>
      <c r="G267" s="128" t="s">
        <v>1255</v>
      </c>
      <c r="H267" s="125" t="str">
        <f>'05'!C44</f>
        <v>COMÉRCIO E SERVIÇOS</v>
      </c>
      <c r="I267" s="129">
        <f>'05'!D44</f>
        <v>18464.79</v>
      </c>
      <c r="J267" s="158"/>
    </row>
    <row r="268" spans="2:10" ht="15">
      <c r="B268" s="125" t="str">
        <f>INDEX(SUM!D:D,MATCH(SUM!$F$3,SUM!B:B,0),0)</f>
        <v>P108</v>
      </c>
      <c r="C268" s="127">
        <v>21</v>
      </c>
      <c r="D268" s="124" t="s">
        <v>1177</v>
      </c>
      <c r="E268" s="127">
        <f t="shared" si="4"/>
        <v>2018</v>
      </c>
      <c r="F268" s="203" t="s">
        <v>1257</v>
      </c>
      <c r="G268" s="128" t="s">
        <v>1258</v>
      </c>
      <c r="H268" s="125" t="str">
        <f>'05'!C45</f>
        <v>COMUNICAÇÕES</v>
      </c>
      <c r="I268" s="129">
        <f>'05'!D45</f>
        <v>0</v>
      </c>
      <c r="J268" s="158"/>
    </row>
    <row r="269" spans="2:10" ht="15">
      <c r="B269" s="125" t="str">
        <f>INDEX(SUM!D:D,MATCH(SUM!$F$3,SUM!B:B,0),0)</f>
        <v>P108</v>
      </c>
      <c r="C269" s="127">
        <v>21</v>
      </c>
      <c r="D269" s="124" t="s">
        <v>1177</v>
      </c>
      <c r="E269" s="127">
        <f t="shared" si="4"/>
        <v>2018</v>
      </c>
      <c r="F269" s="203" t="s">
        <v>1260</v>
      </c>
      <c r="G269" s="128" t="s">
        <v>1261</v>
      </c>
      <c r="H269" s="125" t="str">
        <f>'05'!C46</f>
        <v>ENERGIA</v>
      </c>
      <c r="I269" s="129">
        <f>'05'!D46</f>
        <v>72916.81</v>
      </c>
      <c r="J269" s="158"/>
    </row>
    <row r="270" spans="2:10" ht="15">
      <c r="B270" s="125" t="str">
        <f>INDEX(SUM!D:D,MATCH(SUM!$F$3,SUM!B:B,0),0)</f>
        <v>P108</v>
      </c>
      <c r="C270" s="127">
        <v>21</v>
      </c>
      <c r="D270" s="124" t="s">
        <v>1177</v>
      </c>
      <c r="E270" s="127">
        <f t="shared" si="4"/>
        <v>2018</v>
      </c>
      <c r="F270" s="203" t="s">
        <v>1263</v>
      </c>
      <c r="G270" s="128" t="s">
        <v>1264</v>
      </c>
      <c r="H270" s="125" t="str">
        <f>'05'!C47</f>
        <v>TRANSPORTE</v>
      </c>
      <c r="I270" s="129">
        <f>'05'!D47</f>
        <v>64609.38</v>
      </c>
      <c r="J270" s="158"/>
    </row>
    <row r="271" spans="2:10" ht="15">
      <c r="B271" s="125" t="str">
        <f>INDEX(SUM!D:D,MATCH(SUM!$F$3,SUM!B:B,0),0)</f>
        <v>P108</v>
      </c>
      <c r="C271" s="127">
        <v>21</v>
      </c>
      <c r="D271" s="124" t="s">
        <v>1177</v>
      </c>
      <c r="E271" s="127">
        <f t="shared" si="4"/>
        <v>2018</v>
      </c>
      <c r="F271" s="203" t="s">
        <v>1266</v>
      </c>
      <c r="G271" s="128" t="s">
        <v>1267</v>
      </c>
      <c r="H271" s="125" t="str">
        <f>'05'!C48</f>
        <v>DESPORTO E LAZER</v>
      </c>
      <c r="I271" s="129">
        <f>'05'!D48</f>
        <v>32097.72</v>
      </c>
      <c r="J271" s="158"/>
    </row>
    <row r="272" spans="2:10" ht="15">
      <c r="B272" s="125" t="str">
        <f>INDEX(SUM!D:D,MATCH(SUM!$F$3,SUM!B:B,0),0)</f>
        <v>P108</v>
      </c>
      <c r="C272" s="127">
        <v>21</v>
      </c>
      <c r="D272" s="124" t="s">
        <v>1177</v>
      </c>
      <c r="E272" s="127">
        <f t="shared" si="4"/>
        <v>2018</v>
      </c>
      <c r="F272" s="203" t="s">
        <v>1269</v>
      </c>
      <c r="G272" s="128" t="s">
        <v>1270</v>
      </c>
      <c r="H272" s="125" t="str">
        <f>'05'!C49</f>
        <v>ENCARGOS ESPECIAIS</v>
      </c>
      <c r="I272" s="129">
        <f>'05'!D49</f>
        <v>1507319.77</v>
      </c>
      <c r="J272" s="158"/>
    </row>
    <row r="273" spans="2:10" ht="15">
      <c r="B273" s="125" t="str">
        <f>INDEX(SUM!D:D,MATCH(SUM!$F$3,SUM!B:B,0),0)</f>
        <v>P108</v>
      </c>
      <c r="C273" s="127">
        <v>21</v>
      </c>
      <c r="D273" s="124" t="s">
        <v>1177</v>
      </c>
      <c r="E273" s="127">
        <f t="shared" si="4"/>
        <v>2018</v>
      </c>
      <c r="F273" s="203" t="s">
        <v>1272</v>
      </c>
      <c r="G273" s="128" t="s">
        <v>1273</v>
      </c>
      <c r="H273" s="125" t="str">
        <f>'05'!C50</f>
        <v>OUTRAS FUNÇÕES</v>
      </c>
      <c r="I273" s="129">
        <f>'05'!D50</f>
        <v>0</v>
      </c>
      <c r="J273" s="158"/>
    </row>
    <row r="274" spans="2:10" ht="15">
      <c r="B274" s="125" t="str">
        <f>INDEX(SUM!D:D,MATCH(SUM!$F$3,SUM!B:B,0),0)</f>
        <v>P108</v>
      </c>
      <c r="C274" s="127">
        <v>22</v>
      </c>
      <c r="D274" s="124" t="s">
        <v>1277</v>
      </c>
      <c r="E274" s="127">
        <f t="shared" si="4"/>
        <v>2018</v>
      </c>
      <c r="F274" s="203" t="s">
        <v>1275</v>
      </c>
      <c r="G274" s="128" t="s">
        <v>920</v>
      </c>
      <c r="H274" s="125" t="s">
        <v>1276</v>
      </c>
      <c r="I274" s="129">
        <f>'03'!D12</f>
        <v>70136000</v>
      </c>
      <c r="J274" s="158"/>
    </row>
    <row r="275" spans="2:10" ht="15">
      <c r="B275" s="125" t="str">
        <f>INDEX(SUM!D:D,MATCH(SUM!$F$3,SUM!B:B,0),0)</f>
        <v>P108</v>
      </c>
      <c r="C275" s="127">
        <v>22</v>
      </c>
      <c r="D275" s="124" t="s">
        <v>1277</v>
      </c>
      <c r="E275" s="127">
        <f t="shared" si="4"/>
        <v>2018</v>
      </c>
      <c r="F275" s="203" t="s">
        <v>1278</v>
      </c>
      <c r="G275" s="128" t="s">
        <v>977</v>
      </c>
      <c r="H275" s="125" t="s">
        <v>1661</v>
      </c>
      <c r="I275" s="129">
        <f>'03'!D29</f>
        <v>70136000</v>
      </c>
      <c r="J275" s="158"/>
    </row>
    <row r="276" spans="2:10" ht="15">
      <c r="B276" s="125" t="str">
        <f>INDEX(SUM!D:D,MATCH(SUM!$F$3,SUM!B:B,0),0)</f>
        <v>P108</v>
      </c>
      <c r="C276" s="127">
        <v>22</v>
      </c>
      <c r="D276" s="124" t="s">
        <v>1277</v>
      </c>
      <c r="E276" s="127">
        <f t="shared" si="4"/>
        <v>2018</v>
      </c>
      <c r="F276" s="203" t="s">
        <v>1279</v>
      </c>
      <c r="G276" s="128" t="s">
        <v>1001</v>
      </c>
      <c r="H276" s="125" t="s">
        <v>408</v>
      </c>
      <c r="I276" s="129">
        <f>'03'!D31</f>
        <v>27283243.99</v>
      </c>
      <c r="J276" s="158"/>
    </row>
    <row r="277" spans="2:10" ht="15">
      <c r="B277" s="125" t="str">
        <f>INDEX(SUM!D:D,MATCH(SUM!$F$3,SUM!B:B,0),0)</f>
        <v>P108</v>
      </c>
      <c r="C277" s="127">
        <v>22</v>
      </c>
      <c r="D277" s="124" t="s">
        <v>1277</v>
      </c>
      <c r="E277" s="127">
        <f t="shared" si="4"/>
        <v>2018</v>
      </c>
      <c r="F277" s="203" t="s">
        <v>2350</v>
      </c>
      <c r="G277" s="128" t="s">
        <v>1288</v>
      </c>
      <c r="H277" s="125" t="s">
        <v>2351</v>
      </c>
      <c r="I277" s="129">
        <f>+'03'!D32</f>
        <v>27283243.99</v>
      </c>
      <c r="J277" s="158"/>
    </row>
    <row r="278" spans="2:10" ht="15">
      <c r="B278" s="125" t="str">
        <f>INDEX(SUM!D:D,MATCH(SUM!$F$3,SUM!B:B,0),0)</f>
        <v>P108</v>
      </c>
      <c r="C278" s="127">
        <v>22</v>
      </c>
      <c r="D278" s="124" t="s">
        <v>1277</v>
      </c>
      <c r="E278" s="127">
        <f t="shared" si="4"/>
        <v>2018</v>
      </c>
      <c r="F278" s="203" t="s">
        <v>2352</v>
      </c>
      <c r="G278" s="128" t="s">
        <v>1327</v>
      </c>
      <c r="H278" s="125" t="s">
        <v>2353</v>
      </c>
      <c r="I278" s="129">
        <f>+'03'!D33</f>
        <v>0</v>
      </c>
      <c r="J278" s="158"/>
    </row>
    <row r="279" spans="2:10" ht="15">
      <c r="B279" s="125" t="str">
        <f>INDEX(SUM!D:D,MATCH(SUM!$F$3,SUM!B:B,0),0)</f>
        <v>P108</v>
      </c>
      <c r="C279" s="127">
        <v>22</v>
      </c>
      <c r="D279" s="124" t="s">
        <v>1277</v>
      </c>
      <c r="E279" s="127">
        <f t="shared" si="4"/>
        <v>2018</v>
      </c>
      <c r="F279" s="203" t="s">
        <v>2354</v>
      </c>
      <c r="G279" s="128" t="s">
        <v>1329</v>
      </c>
      <c r="H279" s="125" t="s">
        <v>2355</v>
      </c>
      <c r="I279" s="129">
        <f>+'03'!D34</f>
        <v>0</v>
      </c>
      <c r="J279" s="158"/>
    </row>
    <row r="280" spans="2:10" ht="15">
      <c r="B280" s="125" t="str">
        <f>INDEX(SUM!D:D,MATCH(SUM!$F$3,SUM!B:B,0),0)</f>
        <v>P108</v>
      </c>
      <c r="C280" s="127">
        <v>22</v>
      </c>
      <c r="D280" s="124" t="s">
        <v>1277</v>
      </c>
      <c r="E280" s="127">
        <f t="shared" si="4"/>
        <v>2018</v>
      </c>
      <c r="F280" s="203" t="s">
        <v>2356</v>
      </c>
      <c r="G280" s="128" t="s">
        <v>1059</v>
      </c>
      <c r="H280" s="125" t="s">
        <v>2357</v>
      </c>
      <c r="I280" s="129">
        <f>+'03'!D36</f>
        <v>0</v>
      </c>
      <c r="J280" s="158"/>
    </row>
    <row r="281" spans="2:10" ht="15">
      <c r="B281" s="125" t="str">
        <f>INDEX(SUM!D:D,MATCH(SUM!$F$3,SUM!B:B,0),0)</f>
        <v>P108</v>
      </c>
      <c r="C281" s="127">
        <v>22</v>
      </c>
      <c r="D281" s="124" t="s">
        <v>1277</v>
      </c>
      <c r="E281" s="127">
        <f t="shared" si="4"/>
        <v>2018</v>
      </c>
      <c r="F281" s="203" t="s">
        <v>2358</v>
      </c>
      <c r="G281" s="128" t="s">
        <v>1060</v>
      </c>
      <c r="H281" s="125" t="s">
        <v>2359</v>
      </c>
      <c r="I281" s="129">
        <f>+'03'!D37</f>
        <v>0</v>
      </c>
      <c r="J281" s="158"/>
    </row>
    <row r="282" spans="2:10" ht="15">
      <c r="B282" s="125" t="str">
        <f>INDEX(SUM!D:D,MATCH(SUM!$F$3,SUM!B:B,0),0)</f>
        <v>P108</v>
      </c>
      <c r="C282" s="127">
        <v>22</v>
      </c>
      <c r="D282" s="124" t="s">
        <v>1277</v>
      </c>
      <c r="E282" s="127">
        <f t="shared" si="4"/>
        <v>2018</v>
      </c>
      <c r="F282" s="203" t="s">
        <v>2360</v>
      </c>
      <c r="G282" s="128" t="s">
        <v>1061</v>
      </c>
      <c r="H282" s="125" t="s">
        <v>2361</v>
      </c>
      <c r="I282" s="129">
        <f>+'03'!D38</f>
        <v>0</v>
      </c>
      <c r="J282" s="158"/>
    </row>
    <row r="283" spans="2:10" ht="15">
      <c r="B283" s="125" t="str">
        <f>INDEX(SUM!D:D,MATCH(SUM!$F$3,SUM!B:B,0),0)</f>
        <v>P108</v>
      </c>
      <c r="C283" s="127">
        <v>30</v>
      </c>
      <c r="D283" s="124" t="s">
        <v>1280</v>
      </c>
      <c r="E283" s="127">
        <f t="shared" si="4"/>
        <v>2018</v>
      </c>
      <c r="F283" s="203" t="s">
        <v>1281</v>
      </c>
      <c r="G283" s="128" t="s">
        <v>920</v>
      </c>
      <c r="H283" s="125" t="str">
        <f>'11'!C10</f>
        <v>Ativo Circulante 2018 (incluindo RPPS)</v>
      </c>
      <c r="I283" s="129">
        <f>+'11'!D10</f>
        <v>3768235.33</v>
      </c>
      <c r="J283" s="158"/>
    </row>
    <row r="284" spans="2:10" ht="15">
      <c r="B284" s="125" t="str">
        <f>INDEX(SUM!D:D,MATCH(SUM!$F$3,SUM!B:B,0),0)</f>
        <v>P108</v>
      </c>
      <c r="C284" s="127">
        <v>30</v>
      </c>
      <c r="D284" s="124" t="s">
        <v>1280</v>
      </c>
      <c r="E284" s="127">
        <f t="shared" si="4"/>
        <v>2018</v>
      </c>
      <c r="F284" s="203" t="s">
        <v>1285</v>
      </c>
      <c r="G284" s="128" t="s">
        <v>977</v>
      </c>
      <c r="H284" s="125" t="str">
        <f>'11'!C11</f>
        <v>Ativo Circulante do RPPS 2018</v>
      </c>
      <c r="I284" s="129">
        <f>+'11'!D11</f>
        <v>554250.05</v>
      </c>
      <c r="J284" s="158"/>
    </row>
    <row r="285" spans="2:10" ht="15">
      <c r="B285" s="125" t="str">
        <f>INDEX(SUM!D:D,MATCH(SUM!$F$3,SUM!B:B,0),0)</f>
        <v>P108</v>
      </c>
      <c r="C285" s="127">
        <v>29</v>
      </c>
      <c r="D285" s="124" t="s">
        <v>1282</v>
      </c>
      <c r="E285" s="127">
        <f t="shared" si="4"/>
        <v>2018</v>
      </c>
      <c r="F285" s="203" t="s">
        <v>1283</v>
      </c>
      <c r="G285" s="128" t="s">
        <v>920</v>
      </c>
      <c r="H285" s="125" t="str">
        <f>'11'!C12</f>
        <v>Disponível 2018 (incluindo RPPS)</v>
      </c>
      <c r="I285" s="129">
        <f>+'11'!D12</f>
        <v>2812317.77</v>
      </c>
      <c r="J285" s="158"/>
    </row>
    <row r="286" spans="2:10" ht="15">
      <c r="B286" s="125" t="str">
        <f>INDEX(SUM!D:D,MATCH(SUM!$F$3,SUM!B:B,0),0)</f>
        <v>P108</v>
      </c>
      <c r="C286" s="127">
        <v>29</v>
      </c>
      <c r="D286" s="124" t="s">
        <v>1282</v>
      </c>
      <c r="E286" s="127">
        <f t="shared" si="4"/>
        <v>2018</v>
      </c>
      <c r="F286" s="203" t="s">
        <v>1286</v>
      </c>
      <c r="G286" s="128" t="s">
        <v>977</v>
      </c>
      <c r="H286" s="125" t="str">
        <f>'11'!C13</f>
        <v>Disponível do RPPS 2018</v>
      </c>
      <c r="I286" s="129">
        <f>+'11'!D13</f>
        <v>61916.71</v>
      </c>
      <c r="J286" s="158"/>
    </row>
    <row r="287" spans="2:10" ht="15">
      <c r="B287" s="125" t="str">
        <f>INDEX(SUM!D:D,MATCH(SUM!$F$3,SUM!B:B,0),0)</f>
        <v>P108</v>
      </c>
      <c r="C287" s="127">
        <v>30</v>
      </c>
      <c r="D287" s="124" t="s">
        <v>1280</v>
      </c>
      <c r="E287" s="127">
        <f t="shared" si="4"/>
        <v>2018</v>
      </c>
      <c r="F287" s="203" t="s">
        <v>2336</v>
      </c>
      <c r="G287" s="128" t="s">
        <v>946</v>
      </c>
      <c r="H287" s="125" t="str">
        <f>'11'!C14</f>
        <v>Ativo Não Circulante 2018 (incluindo RPPS)</v>
      </c>
      <c r="I287" s="129">
        <f>+'11'!D14</f>
        <v>34699595.25</v>
      </c>
      <c r="J287" s="158"/>
    </row>
    <row r="288" spans="2:10" ht="15">
      <c r="B288" s="125" t="str">
        <f>INDEX(SUM!D:D,MATCH(SUM!$F$3,SUM!B:B,0),0)</f>
        <v>P108</v>
      </c>
      <c r="C288" s="127">
        <v>29</v>
      </c>
      <c r="D288" s="124" t="s">
        <v>1282</v>
      </c>
      <c r="E288" s="127">
        <f t="shared" si="4"/>
        <v>2018</v>
      </c>
      <c r="F288" s="203" t="s">
        <v>1284</v>
      </c>
      <c r="G288" s="128" t="s">
        <v>2334</v>
      </c>
      <c r="H288" s="125" t="str">
        <f>'11'!C16</f>
        <v>Passivo Circulante 2018 (incluindo RPPS)</v>
      </c>
      <c r="I288" s="129">
        <f>+'11'!D16</f>
        <v>23292825.41</v>
      </c>
      <c r="J288" s="158"/>
    </row>
    <row r="289" spans="2:10" ht="15">
      <c r="B289" s="125" t="str">
        <f>INDEX(SUM!D:D,MATCH(SUM!$F$3,SUM!B:B,0),0)</f>
        <v>P108</v>
      </c>
      <c r="C289" s="127">
        <v>29</v>
      </c>
      <c r="D289" s="124" t="s">
        <v>1282</v>
      </c>
      <c r="E289" s="127">
        <f t="shared" si="4"/>
        <v>2018</v>
      </c>
      <c r="F289" s="203" t="s">
        <v>1287</v>
      </c>
      <c r="G289" s="128" t="s">
        <v>1288</v>
      </c>
      <c r="H289" s="125" t="str">
        <f>'11'!C17</f>
        <v>Passivo Circulante do RPPS 2018</v>
      </c>
      <c r="I289" s="129">
        <f>+'11'!D17</f>
        <v>807038.92</v>
      </c>
      <c r="J289" s="158"/>
    </row>
    <row r="290" spans="2:10" ht="15">
      <c r="B290" s="125" t="str">
        <f>INDEX(SUM!D:D,MATCH(SUM!$F$3,SUM!B:B,0),0)</f>
        <v>P108</v>
      </c>
      <c r="C290" s="127">
        <v>29</v>
      </c>
      <c r="D290" s="124" t="s">
        <v>1282</v>
      </c>
      <c r="E290" s="127">
        <f t="shared" si="4"/>
        <v>2018</v>
      </c>
      <c r="F290" s="203" t="s">
        <v>2333</v>
      </c>
      <c r="G290" s="128" t="s">
        <v>2335</v>
      </c>
      <c r="H290" s="125" t="str">
        <f>'11'!C18</f>
        <v>Passivo Não Circulante 2018 (incluindo RPPS)</v>
      </c>
      <c r="I290" s="129">
        <f>+'11'!D18</f>
        <v>23908297.99</v>
      </c>
      <c r="J290" s="158"/>
    </row>
    <row r="291" spans="2:10" ht="15">
      <c r="B291" s="125" t="str">
        <f>INDEX(SUM!D:D,MATCH(SUM!$F$3,SUM!B:B,0),0)</f>
        <v>P108</v>
      </c>
      <c r="C291" s="127">
        <v>31</v>
      </c>
      <c r="D291" s="124" t="s">
        <v>1289</v>
      </c>
      <c r="E291" s="127">
        <f t="shared" si="4"/>
        <v>2018</v>
      </c>
      <c r="F291" s="203" t="s">
        <v>1290</v>
      </c>
      <c r="G291" s="128" t="s">
        <v>920</v>
      </c>
      <c r="H291" s="125" t="str">
        <f>'11'!C20</f>
        <v>Recebimentos da Dívida Ativa 2018</v>
      </c>
      <c r="I291" s="129">
        <f>+'11'!D20</f>
        <v>144286.74</v>
      </c>
      <c r="J291" s="158"/>
    </row>
    <row r="292" spans="2:10" ht="15">
      <c r="B292" s="125" t="str">
        <f>INDEX(SUM!D:D,MATCH(SUM!$F$3,SUM!B:B,0),0)</f>
        <v>P108</v>
      </c>
      <c r="C292" s="127">
        <v>31</v>
      </c>
      <c r="D292" s="124" t="s">
        <v>1289</v>
      </c>
      <c r="E292" s="127">
        <f t="shared" si="4"/>
        <v>2018</v>
      </c>
      <c r="F292" s="203" t="s">
        <v>1291</v>
      </c>
      <c r="G292" s="128" t="s">
        <v>977</v>
      </c>
      <c r="H292" s="125" t="str">
        <f>'11'!C22</f>
        <v>Dívida Ativa (total) 2018</v>
      </c>
      <c r="I292" s="129">
        <f>+'11'!D22</f>
        <v>8930445.74</v>
      </c>
      <c r="J292" s="158"/>
    </row>
    <row r="293" spans="2:10" ht="15">
      <c r="B293" s="125" t="str">
        <f>INDEX(SUM!D:D,MATCH(SUM!$F$3,SUM!B:B,0),0)</f>
        <v>P108</v>
      </c>
      <c r="C293" s="127">
        <v>31</v>
      </c>
      <c r="D293" s="124" t="s">
        <v>1289</v>
      </c>
      <c r="E293" s="127">
        <f t="shared" si="4"/>
        <v>2018</v>
      </c>
      <c r="F293" s="203" t="s">
        <v>2337</v>
      </c>
      <c r="G293" s="128" t="s">
        <v>2332</v>
      </c>
      <c r="H293" s="125" t="str">
        <f>'11'!C24</f>
        <v>Dívida Ativa classificada no Ativo Circulante 2018</v>
      </c>
      <c r="I293" s="129">
        <f>+'11'!D24</f>
        <v>0</v>
      </c>
      <c r="J293" s="158"/>
    </row>
    <row r="294" spans="2:10" ht="15">
      <c r="B294" s="125" t="str">
        <f>INDEX(SUM!D:D,MATCH(SUM!$F$3,SUM!B:B,0),0)</f>
        <v>P108</v>
      </c>
      <c r="C294" s="127">
        <v>31</v>
      </c>
      <c r="D294" s="124" t="s">
        <v>1289</v>
      </c>
      <c r="E294" s="127">
        <f t="shared" si="4"/>
        <v>2018</v>
      </c>
      <c r="F294" s="203" t="s">
        <v>2338</v>
      </c>
      <c r="G294" s="128" t="s">
        <v>2339</v>
      </c>
      <c r="H294" s="125" t="str">
        <f>'11'!C25</f>
        <v>Dívida Ativa classificada no Ativo Não Circulante 2018</v>
      </c>
      <c r="I294" s="129">
        <f>+'11'!D25</f>
        <v>8930445.74</v>
      </c>
      <c r="J294" s="158"/>
    </row>
    <row r="295" spans="2:10" ht="15">
      <c r="B295" s="125" t="str">
        <f>INDEX(SUM!D:D,MATCH(SUM!$F$3,SUM!B:B,0),0)</f>
        <v>P108</v>
      </c>
      <c r="C295" s="127">
        <v>31</v>
      </c>
      <c r="D295" s="124" t="s">
        <v>1289</v>
      </c>
      <c r="E295" s="127">
        <f t="shared" si="4"/>
        <v>2018</v>
      </c>
      <c r="F295" s="203" t="s">
        <v>2340</v>
      </c>
      <c r="G295" s="128" t="s">
        <v>1327</v>
      </c>
      <c r="H295" s="125" t="str">
        <f>'11'!C27</f>
        <v>Dívida Ativa Tributária 2018</v>
      </c>
      <c r="I295" s="129">
        <f>+'11'!D27</f>
        <v>2228929.07</v>
      </c>
      <c r="J295" s="158"/>
    </row>
    <row r="296" spans="2:10" ht="15">
      <c r="B296" s="125" t="str">
        <f>INDEX(SUM!D:D,MATCH(SUM!$F$3,SUM!B:B,0),0)</f>
        <v>P108</v>
      </c>
      <c r="C296" s="127">
        <v>31</v>
      </c>
      <c r="D296" s="124" t="s">
        <v>1289</v>
      </c>
      <c r="E296" s="127">
        <f t="shared" si="4"/>
        <v>2018</v>
      </c>
      <c r="F296" s="203" t="s">
        <v>2341</v>
      </c>
      <c r="G296" s="128" t="s">
        <v>1329</v>
      </c>
      <c r="H296" s="125" t="str">
        <f>'11'!C28</f>
        <v>Dívida Ativa não Tributária 2018</v>
      </c>
      <c r="I296" s="129">
        <f>+'11'!D28</f>
        <v>6701516.67</v>
      </c>
      <c r="J296" s="158"/>
    </row>
    <row r="297" spans="2:10" ht="15">
      <c r="B297" s="125" t="str">
        <f>INDEX(SUM!D:D,MATCH(SUM!$F$3,SUM!B:B,0),0)</f>
        <v>P108</v>
      </c>
      <c r="C297" s="127">
        <v>33</v>
      </c>
      <c r="D297" s="124" t="s">
        <v>2442</v>
      </c>
      <c r="E297" s="127">
        <f t="shared" si="4"/>
        <v>2018</v>
      </c>
      <c r="F297" s="124" t="s">
        <v>2436</v>
      </c>
      <c r="G297" s="128" t="s">
        <v>917</v>
      </c>
      <c r="H297" s="125" t="s">
        <v>2443</v>
      </c>
      <c r="I297" s="129">
        <f>'11'!D30</f>
        <v>8263390.43</v>
      </c>
      <c r="J297" s="158"/>
    </row>
    <row r="298" spans="2:10" ht="15">
      <c r="B298" s="125" t="str">
        <f>INDEX(SUM!D:D,MATCH(SUM!$F$3,SUM!B:B,0),0)</f>
        <v>P108</v>
      </c>
      <c r="C298" s="127">
        <v>33</v>
      </c>
      <c r="D298" s="124" t="s">
        <v>2442</v>
      </c>
      <c r="E298" s="127">
        <f t="shared" si="4"/>
        <v>2018</v>
      </c>
      <c r="F298" s="124" t="s">
        <v>2437</v>
      </c>
      <c r="G298" s="128" t="s">
        <v>974</v>
      </c>
      <c r="H298" s="125" t="s">
        <v>2444</v>
      </c>
      <c r="I298" s="129">
        <f>'11'!D31</f>
        <v>0</v>
      </c>
      <c r="J298" s="158"/>
    </row>
    <row r="299" spans="2:10" ht="15">
      <c r="B299" s="125" t="str">
        <f>INDEX(SUM!D:D,MATCH(SUM!$F$3,SUM!B:B,0),0)</f>
        <v>P108</v>
      </c>
      <c r="C299" s="127">
        <v>33</v>
      </c>
      <c r="D299" s="124" t="s">
        <v>2442</v>
      </c>
      <c r="E299" s="127">
        <f t="shared" si="4"/>
        <v>2018</v>
      </c>
      <c r="F299" s="124" t="s">
        <v>2362</v>
      </c>
      <c r="G299" s="128" t="s">
        <v>1057</v>
      </c>
      <c r="H299" s="125" t="s">
        <v>2445</v>
      </c>
      <c r="I299" s="129">
        <f>'11'!D32</f>
        <v>21911660.42</v>
      </c>
      <c r="J299" s="158"/>
    </row>
    <row r="300" spans="2:10" ht="15">
      <c r="B300" s="125" t="str">
        <f>INDEX(SUM!D:D,MATCH(SUM!$F$3,SUM!B:B,0),0)</f>
        <v>P108</v>
      </c>
      <c r="C300" s="127">
        <v>33</v>
      </c>
      <c r="D300" s="124" t="s">
        <v>2442</v>
      </c>
      <c r="E300" s="127">
        <f t="shared" si="4"/>
        <v>2018</v>
      </c>
      <c r="F300" s="124" t="s">
        <v>2363</v>
      </c>
      <c r="G300" s="128" t="s">
        <v>1058</v>
      </c>
      <c r="H300" s="125" t="s">
        <v>2446</v>
      </c>
      <c r="I300" s="129">
        <f>'11'!D33</f>
        <v>479663.33</v>
      </c>
      <c r="J300" s="158"/>
    </row>
    <row r="301" spans="2:10" ht="15">
      <c r="B301" s="125" t="str">
        <f>INDEX(SUM!D:D,MATCH(SUM!$F$3,SUM!B:B,0),0)</f>
        <v>P108</v>
      </c>
      <c r="C301" s="127" t="s">
        <v>120</v>
      </c>
      <c r="D301" s="124" t="s">
        <v>120</v>
      </c>
      <c r="E301" s="127">
        <f t="shared" si="4"/>
        <v>2018</v>
      </c>
      <c r="F301" s="203" t="s">
        <v>1309</v>
      </c>
      <c r="G301" s="128" t="s">
        <v>219</v>
      </c>
      <c r="H301" s="125" t="s">
        <v>1310</v>
      </c>
      <c r="I301" s="124" t="str">
        <f>UPPER('01'!F9)</f>
        <v>NAAP - NÚCLEO DE ASSESSORIA A ADM. PÚBLICA</v>
      </c>
      <c r="J301" s="158"/>
    </row>
    <row r="302" spans="2:10" ht="15">
      <c r="B302" s="125" t="str">
        <f>INDEX(SUM!D:D,MATCH(SUM!$F$3,SUM!B:B,0),0)</f>
        <v>P108</v>
      </c>
      <c r="C302" s="127" t="s">
        <v>120</v>
      </c>
      <c r="D302" s="124" t="s">
        <v>120</v>
      </c>
      <c r="E302" s="127">
        <f t="shared" si="4"/>
        <v>2018</v>
      </c>
      <c r="F302" s="203" t="s">
        <v>1311</v>
      </c>
      <c r="G302" s="128" t="s">
        <v>220</v>
      </c>
      <c r="H302" s="125" t="s">
        <v>217</v>
      </c>
      <c r="I302" s="124" t="str">
        <f>LOWER('01'!F10)</f>
        <v>conexao@naap.com.br</v>
      </c>
      <c r="J302" s="158"/>
    </row>
    <row r="303" spans="2:10" ht="15">
      <c r="B303" s="125" t="str">
        <f>INDEX(SUM!D:D,MATCH(SUM!$F$3,SUM!B:B,0),0)</f>
        <v>P108</v>
      </c>
      <c r="C303" s="127" t="s">
        <v>120</v>
      </c>
      <c r="D303" s="124" t="s">
        <v>120</v>
      </c>
      <c r="E303" s="127">
        <f t="shared" si="4"/>
        <v>2018</v>
      </c>
      <c r="F303" s="203" t="s">
        <v>1312</v>
      </c>
      <c r="G303" s="128" t="s">
        <v>221</v>
      </c>
      <c r="H303" s="125" t="s">
        <v>218</v>
      </c>
      <c r="I303" s="124">
        <f>'01'!F11</f>
        <v>8137213311</v>
      </c>
      <c r="J303" s="158"/>
    </row>
    <row r="304" spans="2:10" ht="15">
      <c r="B304" s="125" t="str">
        <f>INDEX(SUM!D:D,MATCH(SUM!$F$3,SUM!B:B,0),0)</f>
        <v>P108</v>
      </c>
      <c r="C304" s="127" t="s">
        <v>120</v>
      </c>
      <c r="D304" s="124" t="s">
        <v>120</v>
      </c>
      <c r="E304" s="127">
        <f t="shared" si="4"/>
        <v>2018</v>
      </c>
      <c r="F304" s="203" t="s">
        <v>1347</v>
      </c>
      <c r="G304" s="128" t="s">
        <v>120</v>
      </c>
      <c r="H304" s="125" t="s">
        <v>1346</v>
      </c>
      <c r="I304" s="124" t="str">
        <f>LOWER('01'!W14)</f>
        <v>http://www.portalpassira.com.br/portaltransparenciapassira/</v>
      </c>
      <c r="J304" s="158"/>
    </row>
    <row r="305" spans="2:10" ht="15">
      <c r="B305" s="125" t="str">
        <f>INDEX(SUM!D:D,MATCH(SUM!$F$3,SUM!B:B,0),0)</f>
        <v>P108</v>
      </c>
      <c r="C305" s="127" t="s">
        <v>120</v>
      </c>
      <c r="D305" s="124" t="s">
        <v>1313</v>
      </c>
      <c r="E305" s="127">
        <f t="shared" si="4"/>
        <v>2018</v>
      </c>
      <c r="F305" s="124" t="s">
        <v>120</v>
      </c>
      <c r="G305" s="128" t="s">
        <v>120</v>
      </c>
      <c r="H305" s="125" t="s">
        <v>1595</v>
      </c>
      <c r="I305" s="129">
        <f>'14'!H10</f>
        <v>20000</v>
      </c>
      <c r="J305" s="158"/>
    </row>
    <row r="306" spans="2:10" ht="15">
      <c r="B306" s="125" t="str">
        <f>INDEX(SUM!D:D,MATCH(SUM!$F$3,SUM!B:B,0),0)</f>
        <v>P108</v>
      </c>
      <c r="C306" s="127" t="s">
        <v>120</v>
      </c>
      <c r="D306" s="124" t="s">
        <v>1313</v>
      </c>
      <c r="E306" s="127">
        <f t="shared" si="4"/>
        <v>2018</v>
      </c>
      <c r="F306" s="124" t="s">
        <v>120</v>
      </c>
      <c r="G306" s="128" t="s">
        <v>120</v>
      </c>
      <c r="H306" s="125" t="s">
        <v>1596</v>
      </c>
      <c r="I306" s="129">
        <f>'14'!H11</f>
        <v>20000</v>
      </c>
      <c r="J306" s="158"/>
    </row>
    <row r="307" spans="2:10" ht="15">
      <c r="B307" s="125" t="str">
        <f>INDEX(SUM!D:D,MATCH(SUM!$F$3,SUM!B:B,0),0)</f>
        <v>P108</v>
      </c>
      <c r="C307" s="127" t="s">
        <v>120</v>
      </c>
      <c r="D307" s="124" t="s">
        <v>1313</v>
      </c>
      <c r="E307" s="127">
        <f t="shared" si="4"/>
        <v>2018</v>
      </c>
      <c r="F307" s="124" t="s">
        <v>120</v>
      </c>
      <c r="G307" s="128" t="s">
        <v>120</v>
      </c>
      <c r="H307" s="125" t="s">
        <v>1597</v>
      </c>
      <c r="I307" s="129">
        <f>'14'!H12</f>
        <v>20000</v>
      </c>
      <c r="J307" s="158"/>
    </row>
    <row r="308" spans="2:10" ht="15">
      <c r="B308" s="125" t="str">
        <f>INDEX(SUM!D:D,MATCH(SUM!$F$3,SUM!B:B,0),0)</f>
        <v>P108</v>
      </c>
      <c r="C308" s="127" t="s">
        <v>120</v>
      </c>
      <c r="D308" s="124" t="s">
        <v>1313</v>
      </c>
      <c r="E308" s="127">
        <f t="shared" si="4"/>
        <v>2018</v>
      </c>
      <c r="F308" s="124" t="s">
        <v>120</v>
      </c>
      <c r="G308" s="128" t="s">
        <v>120</v>
      </c>
      <c r="H308" s="125" t="s">
        <v>1598</v>
      </c>
      <c r="I308" s="129">
        <f>'14'!H13</f>
        <v>20000</v>
      </c>
      <c r="J308" s="158"/>
    </row>
    <row r="309" spans="2:10" ht="15">
      <c r="B309" s="125" t="str">
        <f>INDEX(SUM!D:D,MATCH(SUM!$F$3,SUM!B:B,0),0)</f>
        <v>P108</v>
      </c>
      <c r="C309" s="127" t="s">
        <v>120</v>
      </c>
      <c r="D309" s="124" t="s">
        <v>1313</v>
      </c>
      <c r="E309" s="127">
        <f t="shared" si="4"/>
        <v>2018</v>
      </c>
      <c r="F309" s="124" t="s">
        <v>120</v>
      </c>
      <c r="G309" s="128" t="s">
        <v>120</v>
      </c>
      <c r="H309" s="125" t="s">
        <v>1599</v>
      </c>
      <c r="I309" s="129">
        <f>'14'!H14</f>
        <v>20000</v>
      </c>
      <c r="J309" s="158"/>
    </row>
    <row r="310" spans="2:10" ht="15">
      <c r="B310" s="125" t="str">
        <f>INDEX(SUM!D:D,MATCH(SUM!$F$3,SUM!B:B,0),0)</f>
        <v>P108</v>
      </c>
      <c r="C310" s="127" t="s">
        <v>120</v>
      </c>
      <c r="D310" s="124" t="s">
        <v>1313</v>
      </c>
      <c r="E310" s="127">
        <f t="shared" si="4"/>
        <v>2018</v>
      </c>
      <c r="F310" s="124" t="s">
        <v>120</v>
      </c>
      <c r="G310" s="128" t="s">
        <v>120</v>
      </c>
      <c r="H310" s="125" t="s">
        <v>1600</v>
      </c>
      <c r="I310" s="129">
        <f>'14'!H15</f>
        <v>20000</v>
      </c>
      <c r="J310" s="158"/>
    </row>
    <row r="311" spans="2:10" ht="15">
      <c r="B311" s="125" t="str">
        <f>INDEX(SUM!D:D,MATCH(SUM!$F$3,SUM!B:B,0),0)</f>
        <v>P108</v>
      </c>
      <c r="C311" s="127" t="s">
        <v>120</v>
      </c>
      <c r="D311" s="124" t="s">
        <v>1313</v>
      </c>
      <c r="E311" s="127">
        <f t="shared" si="4"/>
        <v>2018</v>
      </c>
      <c r="F311" s="124" t="s">
        <v>120</v>
      </c>
      <c r="G311" s="128" t="s">
        <v>120</v>
      </c>
      <c r="H311" s="125" t="s">
        <v>1601</v>
      </c>
      <c r="I311" s="129">
        <f>'14'!H16</f>
        <v>20000</v>
      </c>
      <c r="J311" s="158"/>
    </row>
    <row r="312" spans="2:10" ht="15">
      <c r="B312" s="125" t="str">
        <f>INDEX(SUM!D:D,MATCH(SUM!$F$3,SUM!B:B,0),0)</f>
        <v>P108</v>
      </c>
      <c r="C312" s="127" t="s">
        <v>120</v>
      </c>
      <c r="D312" s="124" t="s">
        <v>1313</v>
      </c>
      <c r="E312" s="127">
        <f t="shared" si="4"/>
        <v>2018</v>
      </c>
      <c r="F312" s="124" t="s">
        <v>120</v>
      </c>
      <c r="G312" s="128" t="s">
        <v>120</v>
      </c>
      <c r="H312" s="125" t="s">
        <v>1602</v>
      </c>
      <c r="I312" s="129">
        <f>'14'!H17</f>
        <v>20000</v>
      </c>
      <c r="J312" s="158"/>
    </row>
    <row r="313" spans="2:10" ht="15">
      <c r="B313" s="125" t="str">
        <f>INDEX(SUM!D:D,MATCH(SUM!$F$3,SUM!B:B,0),0)</f>
        <v>P108</v>
      </c>
      <c r="C313" s="127" t="s">
        <v>120</v>
      </c>
      <c r="D313" s="124" t="s">
        <v>1313</v>
      </c>
      <c r="E313" s="127">
        <f t="shared" si="4"/>
        <v>2018</v>
      </c>
      <c r="F313" s="124" t="s">
        <v>120</v>
      </c>
      <c r="G313" s="128" t="s">
        <v>120</v>
      </c>
      <c r="H313" s="125" t="s">
        <v>1603</v>
      </c>
      <c r="I313" s="129">
        <f>'14'!H18</f>
        <v>20000</v>
      </c>
      <c r="J313" s="158"/>
    </row>
    <row r="314" spans="2:10" ht="15">
      <c r="B314" s="125" t="str">
        <f>INDEX(SUM!D:D,MATCH(SUM!$F$3,SUM!B:B,0),0)</f>
        <v>P108</v>
      </c>
      <c r="C314" s="127" t="s">
        <v>120</v>
      </c>
      <c r="D314" s="124" t="s">
        <v>1313</v>
      </c>
      <c r="E314" s="127">
        <f t="shared" si="4"/>
        <v>2018</v>
      </c>
      <c r="F314" s="124" t="s">
        <v>120</v>
      </c>
      <c r="G314" s="128" t="s">
        <v>120</v>
      </c>
      <c r="H314" s="125" t="s">
        <v>1604</v>
      </c>
      <c r="I314" s="129">
        <f>'14'!H19</f>
        <v>20000</v>
      </c>
      <c r="J314" s="158"/>
    </row>
    <row r="315" spans="2:10" ht="15">
      <c r="B315" s="125" t="str">
        <f>INDEX(SUM!D:D,MATCH(SUM!$F$3,SUM!B:B,0),0)</f>
        <v>P108</v>
      </c>
      <c r="C315" s="127" t="s">
        <v>120</v>
      </c>
      <c r="D315" s="124" t="s">
        <v>1313</v>
      </c>
      <c r="E315" s="127">
        <f t="shared" si="4"/>
        <v>2018</v>
      </c>
      <c r="F315" s="124" t="s">
        <v>120</v>
      </c>
      <c r="G315" s="128" t="s">
        <v>120</v>
      </c>
      <c r="H315" s="125" t="s">
        <v>1605</v>
      </c>
      <c r="I315" s="129">
        <f>'14'!H20</f>
        <v>20000</v>
      </c>
      <c r="J315" s="158"/>
    </row>
    <row r="316" spans="2:10" ht="15">
      <c r="B316" s="125" t="str">
        <f>INDEX(SUM!D:D,MATCH(SUM!$F$3,SUM!B:B,0),0)</f>
        <v>P108</v>
      </c>
      <c r="C316" s="127" t="s">
        <v>120</v>
      </c>
      <c r="D316" s="124" t="s">
        <v>1313</v>
      </c>
      <c r="E316" s="127">
        <f t="shared" si="4"/>
        <v>2018</v>
      </c>
      <c r="F316" s="124" t="s">
        <v>120</v>
      </c>
      <c r="G316" s="128" t="s">
        <v>120</v>
      </c>
      <c r="H316" s="125" t="s">
        <v>1606</v>
      </c>
      <c r="I316" s="129">
        <f>'14'!H21</f>
        <v>20000</v>
      </c>
      <c r="J316" s="158"/>
    </row>
    <row r="317" spans="2:10" ht="15">
      <c r="B317" s="125" t="str">
        <f>INDEX(SUM!D:D,MATCH(SUM!$F$3,SUM!B:B,0),0)</f>
        <v>P108</v>
      </c>
      <c r="C317" s="127" t="s">
        <v>120</v>
      </c>
      <c r="D317" s="124" t="s">
        <v>1313</v>
      </c>
      <c r="E317" s="127">
        <f t="shared" si="4"/>
        <v>2018</v>
      </c>
      <c r="F317" s="124" t="s">
        <v>120</v>
      </c>
      <c r="G317" s="128" t="s">
        <v>120</v>
      </c>
      <c r="H317" s="125" t="s">
        <v>1607</v>
      </c>
      <c r="I317" s="129">
        <f>'14'!H22</f>
        <v>0</v>
      </c>
      <c r="J317" s="158"/>
    </row>
    <row r="318" spans="2:10" ht="15">
      <c r="B318" s="125" t="str">
        <f>INDEX(SUM!D:D,MATCH(SUM!$F$3,SUM!B:B,0),0)</f>
        <v>P108</v>
      </c>
      <c r="C318" s="127" t="s">
        <v>120</v>
      </c>
      <c r="D318" s="124" t="s">
        <v>1313</v>
      </c>
      <c r="E318" s="127">
        <f t="shared" si="4"/>
        <v>2018</v>
      </c>
      <c r="F318" s="124" t="s">
        <v>120</v>
      </c>
      <c r="G318" s="128" t="s">
        <v>120</v>
      </c>
      <c r="H318" s="125" t="s">
        <v>1608</v>
      </c>
      <c r="I318" s="124" t="str">
        <f>'14'!E10&amp;" "&amp;TEXT('14'!F10,"#.##0")&amp;"/"&amp;'14'!G10</f>
        <v> 0/</v>
      </c>
      <c r="J318" s="158"/>
    </row>
    <row r="319" spans="2:10" ht="15">
      <c r="B319" s="125" t="str">
        <f>INDEX(SUM!D:D,MATCH(SUM!$F$3,SUM!B:B,0),0)</f>
        <v>P108</v>
      </c>
      <c r="C319" s="127" t="s">
        <v>120</v>
      </c>
      <c r="D319" s="124" t="s">
        <v>1313</v>
      </c>
      <c r="E319" s="127">
        <f t="shared" si="4"/>
        <v>2018</v>
      </c>
      <c r="F319" s="124" t="s">
        <v>120</v>
      </c>
      <c r="G319" s="128" t="s">
        <v>120</v>
      </c>
      <c r="H319" s="125" t="s">
        <v>1609</v>
      </c>
      <c r="I319" s="124" t="str">
        <f>'14'!E11&amp;" "&amp;TEXT('14'!F11,"#.##0")&amp;"/"&amp;'14'!G11</f>
        <v> 0/</v>
      </c>
      <c r="J319" s="158"/>
    </row>
    <row r="320" spans="2:10" ht="15">
      <c r="B320" s="125" t="str">
        <f>INDEX(SUM!D:D,MATCH(SUM!$F$3,SUM!B:B,0),0)</f>
        <v>P108</v>
      </c>
      <c r="C320" s="127" t="s">
        <v>120</v>
      </c>
      <c r="D320" s="124" t="s">
        <v>1313</v>
      </c>
      <c r="E320" s="127">
        <f t="shared" si="4"/>
        <v>2018</v>
      </c>
      <c r="F320" s="124" t="s">
        <v>120</v>
      </c>
      <c r="G320" s="128" t="s">
        <v>120</v>
      </c>
      <c r="H320" s="125" t="s">
        <v>1610</v>
      </c>
      <c r="I320" s="124" t="str">
        <f>'14'!E12&amp;" "&amp;TEXT('14'!F12,"#.##0")&amp;"/"&amp;'14'!G12</f>
        <v> 0/</v>
      </c>
      <c r="J320" s="158"/>
    </row>
    <row r="321" spans="2:10" ht="15">
      <c r="B321" s="125" t="str">
        <f>INDEX(SUM!D:D,MATCH(SUM!$F$3,SUM!B:B,0),0)</f>
        <v>P108</v>
      </c>
      <c r="C321" s="127" t="s">
        <v>120</v>
      </c>
      <c r="D321" s="124" t="s">
        <v>1313</v>
      </c>
      <c r="E321" s="127">
        <f t="shared" si="4"/>
        <v>2018</v>
      </c>
      <c r="F321" s="124" t="s">
        <v>120</v>
      </c>
      <c r="G321" s="128" t="s">
        <v>120</v>
      </c>
      <c r="H321" s="125" t="s">
        <v>1611</v>
      </c>
      <c r="I321" s="124" t="str">
        <f>'14'!E13&amp;" "&amp;TEXT('14'!F13,"#.##0")&amp;"/"&amp;'14'!G13</f>
        <v> 0/</v>
      </c>
      <c r="J321" s="158"/>
    </row>
    <row r="322" spans="2:10" ht="15">
      <c r="B322" s="125" t="str">
        <f>INDEX(SUM!D:D,MATCH(SUM!$F$3,SUM!B:B,0),0)</f>
        <v>P108</v>
      </c>
      <c r="C322" s="127" t="s">
        <v>120</v>
      </c>
      <c r="D322" s="124" t="s">
        <v>1313</v>
      </c>
      <c r="E322" s="127">
        <f t="shared" si="4"/>
        <v>2018</v>
      </c>
      <c r="F322" s="124" t="s">
        <v>120</v>
      </c>
      <c r="G322" s="128" t="s">
        <v>120</v>
      </c>
      <c r="H322" s="125" t="s">
        <v>1612</v>
      </c>
      <c r="I322" s="124" t="str">
        <f>'14'!E14&amp;" "&amp;TEXT('14'!F14,"#.##0")&amp;"/"&amp;'14'!G14</f>
        <v> 0/</v>
      </c>
      <c r="J322" s="158"/>
    </row>
    <row r="323" spans="2:10" ht="15">
      <c r="B323" s="125" t="str">
        <f>INDEX(SUM!D:D,MATCH(SUM!$F$3,SUM!B:B,0),0)</f>
        <v>P108</v>
      </c>
      <c r="C323" s="127" t="s">
        <v>120</v>
      </c>
      <c r="D323" s="124" t="s">
        <v>1313</v>
      </c>
      <c r="E323" s="127">
        <f t="shared" si="4"/>
        <v>2018</v>
      </c>
      <c r="F323" s="124" t="s">
        <v>120</v>
      </c>
      <c r="G323" s="128" t="s">
        <v>120</v>
      </c>
      <c r="H323" s="125" t="s">
        <v>1613</v>
      </c>
      <c r="I323" s="124" t="str">
        <f>'14'!E15&amp;" "&amp;TEXT('14'!F15,"#.##0")&amp;"/"&amp;'14'!G15</f>
        <v> 0/</v>
      </c>
      <c r="J323" s="158"/>
    </row>
    <row r="324" spans="2:10" ht="15">
      <c r="B324" s="125" t="str">
        <f>INDEX(SUM!D:D,MATCH(SUM!$F$3,SUM!B:B,0),0)</f>
        <v>P108</v>
      </c>
      <c r="C324" s="127" t="s">
        <v>120</v>
      </c>
      <c r="D324" s="124" t="s">
        <v>1313</v>
      </c>
      <c r="E324" s="127">
        <f t="shared" si="4"/>
        <v>2018</v>
      </c>
      <c r="F324" s="124" t="s">
        <v>120</v>
      </c>
      <c r="G324" s="128" t="s">
        <v>120</v>
      </c>
      <c r="H324" s="125" t="s">
        <v>1614</v>
      </c>
      <c r="I324" s="124" t="str">
        <f>'14'!E16&amp;" "&amp;TEXT('14'!F16,"#.##0")&amp;"/"&amp;'14'!G16</f>
        <v> 0/</v>
      </c>
      <c r="J324" s="158"/>
    </row>
    <row r="325" spans="2:10" ht="15">
      <c r="B325" s="125" t="str">
        <f>INDEX(SUM!D:D,MATCH(SUM!$F$3,SUM!B:B,0),0)</f>
        <v>P108</v>
      </c>
      <c r="C325" s="127" t="s">
        <v>120</v>
      </c>
      <c r="D325" s="124" t="s">
        <v>1313</v>
      </c>
      <c r="E325" s="127">
        <f t="shared" si="4"/>
        <v>2018</v>
      </c>
      <c r="F325" s="124" t="s">
        <v>120</v>
      </c>
      <c r="G325" s="128" t="s">
        <v>120</v>
      </c>
      <c r="H325" s="125" t="s">
        <v>1615</v>
      </c>
      <c r="I325" s="124" t="str">
        <f>'14'!E17&amp;" "&amp;TEXT('14'!F17,"#.##0")&amp;"/"&amp;'14'!G17</f>
        <v> 0/</v>
      </c>
      <c r="J325" s="158"/>
    </row>
    <row r="326" spans="2:10" ht="15">
      <c r="B326" s="125" t="str">
        <f>INDEX(SUM!D:D,MATCH(SUM!$F$3,SUM!B:B,0),0)</f>
        <v>P108</v>
      </c>
      <c r="C326" s="127" t="s">
        <v>120</v>
      </c>
      <c r="D326" s="124" t="s">
        <v>1313</v>
      </c>
      <c r="E326" s="127">
        <f t="shared" si="4"/>
        <v>2018</v>
      </c>
      <c r="F326" s="124" t="s">
        <v>120</v>
      </c>
      <c r="G326" s="128" t="s">
        <v>120</v>
      </c>
      <c r="H326" s="125" t="s">
        <v>1616</v>
      </c>
      <c r="I326" s="124" t="str">
        <f>'14'!E18&amp;" "&amp;TEXT('14'!F18,"#.##0")&amp;"/"&amp;'14'!G18</f>
        <v> 0/</v>
      </c>
      <c r="J326" s="158"/>
    </row>
    <row r="327" spans="2:10" ht="15">
      <c r="B327" s="125" t="str">
        <f>INDEX(SUM!D:D,MATCH(SUM!$F$3,SUM!B:B,0),0)</f>
        <v>P108</v>
      </c>
      <c r="C327" s="127" t="s">
        <v>120</v>
      </c>
      <c r="D327" s="124" t="s">
        <v>1313</v>
      </c>
      <c r="E327" s="127">
        <f t="shared" si="4"/>
        <v>2018</v>
      </c>
      <c r="F327" s="124" t="s">
        <v>120</v>
      </c>
      <c r="G327" s="128" t="s">
        <v>120</v>
      </c>
      <c r="H327" s="125" t="s">
        <v>1617</v>
      </c>
      <c r="I327" s="124" t="str">
        <f>'14'!E19&amp;" "&amp;TEXT('14'!F19,"#.##0")&amp;"/"&amp;'14'!G19</f>
        <v> 0/</v>
      </c>
      <c r="J327" s="158"/>
    </row>
    <row r="328" spans="2:10" ht="15">
      <c r="B328" s="125" t="str">
        <f>INDEX(SUM!D:D,MATCH(SUM!$F$3,SUM!B:B,0),0)</f>
        <v>P108</v>
      </c>
      <c r="C328" s="127" t="s">
        <v>120</v>
      </c>
      <c r="D328" s="124" t="s">
        <v>1313</v>
      </c>
      <c r="E328" s="127">
        <f t="shared" si="4"/>
        <v>2018</v>
      </c>
      <c r="F328" s="124" t="s">
        <v>120</v>
      </c>
      <c r="G328" s="128" t="s">
        <v>120</v>
      </c>
      <c r="H328" s="125" t="s">
        <v>1618</v>
      </c>
      <c r="I328" s="124" t="str">
        <f>'14'!E20&amp;" "&amp;TEXT('14'!F20,"#.##0")&amp;"/"&amp;'14'!G20</f>
        <v> 0/</v>
      </c>
      <c r="J328" s="158"/>
    </row>
    <row r="329" spans="2:10" ht="15">
      <c r="B329" s="125" t="str">
        <f>INDEX(SUM!D:D,MATCH(SUM!$F$3,SUM!B:B,0),0)</f>
        <v>P108</v>
      </c>
      <c r="C329" s="127" t="s">
        <v>120</v>
      </c>
      <c r="D329" s="124" t="s">
        <v>1313</v>
      </c>
      <c r="E329" s="127">
        <f t="shared" si="4"/>
        <v>2018</v>
      </c>
      <c r="F329" s="124" t="s">
        <v>120</v>
      </c>
      <c r="G329" s="128" t="s">
        <v>120</v>
      </c>
      <c r="H329" s="125" t="s">
        <v>1619</v>
      </c>
      <c r="I329" s="124" t="str">
        <f>'14'!E21&amp;" "&amp;TEXT('14'!F21,"#.##0")&amp;"/"&amp;'14'!G21</f>
        <v> 0/</v>
      </c>
      <c r="J329" s="158"/>
    </row>
    <row r="330" spans="2:10" ht="15">
      <c r="B330" s="125" t="str">
        <f>INDEX(SUM!D:D,MATCH(SUM!$F$3,SUM!B:B,0),0)</f>
        <v>P108</v>
      </c>
      <c r="C330" s="127">
        <v>45</v>
      </c>
      <c r="D330" s="124" t="s">
        <v>1663</v>
      </c>
      <c r="E330" s="127">
        <f t="shared" si="4"/>
        <v>2018</v>
      </c>
      <c r="F330" s="203" t="s">
        <v>1790</v>
      </c>
      <c r="G330" s="128" t="s">
        <v>120</v>
      </c>
      <c r="H330" s="125" t="s">
        <v>1292</v>
      </c>
      <c r="I330" s="129">
        <f>'16'!D24</f>
        <v>164878.49</v>
      </c>
      <c r="J330" s="158"/>
    </row>
    <row r="331" spans="2:10" ht="15">
      <c r="B331" s="125" t="str">
        <f>INDEX(SUM!D:D,MATCH(SUM!$F$3,SUM!B:B,0),0)</f>
        <v>P108</v>
      </c>
      <c r="C331" s="127">
        <v>45</v>
      </c>
      <c r="D331" s="124" t="s">
        <v>1663</v>
      </c>
      <c r="E331" s="127">
        <f aca="true" t="shared" si="5" ref="E331:E394">E330</f>
        <v>2018</v>
      </c>
      <c r="F331" s="203" t="s">
        <v>1791</v>
      </c>
      <c r="G331" s="128" t="s">
        <v>120</v>
      </c>
      <c r="H331" s="125" t="s">
        <v>1293</v>
      </c>
      <c r="I331" s="129">
        <f>'16'!D25</f>
        <v>137494.02</v>
      </c>
      <c r="J331" s="158"/>
    </row>
    <row r="332" spans="2:10" ht="15">
      <c r="B332" s="125" t="str">
        <f>INDEX(SUM!D:D,MATCH(SUM!$F$3,SUM!B:B,0),0)</f>
        <v>P108</v>
      </c>
      <c r="C332" s="127">
        <v>45</v>
      </c>
      <c r="D332" s="124" t="s">
        <v>1663</v>
      </c>
      <c r="E332" s="127">
        <f t="shared" si="5"/>
        <v>2018</v>
      </c>
      <c r="F332" s="203" t="s">
        <v>1792</v>
      </c>
      <c r="G332" s="128" t="s">
        <v>120</v>
      </c>
      <c r="H332" s="125" t="s">
        <v>1294</v>
      </c>
      <c r="I332" s="129">
        <f>'16'!D26</f>
        <v>137747.64</v>
      </c>
      <c r="J332" s="158"/>
    </row>
    <row r="333" spans="2:10" ht="15">
      <c r="B333" s="125" t="str">
        <f>INDEX(SUM!D:D,MATCH(SUM!$F$3,SUM!B:B,0),0)</f>
        <v>P108</v>
      </c>
      <c r="C333" s="127">
        <v>45</v>
      </c>
      <c r="D333" s="124" t="s">
        <v>1663</v>
      </c>
      <c r="E333" s="127">
        <f t="shared" si="5"/>
        <v>2018</v>
      </c>
      <c r="F333" s="203" t="s">
        <v>1793</v>
      </c>
      <c r="G333" s="128" t="s">
        <v>120</v>
      </c>
      <c r="H333" s="125" t="s">
        <v>1295</v>
      </c>
      <c r="I333" s="129">
        <f>'16'!D27</f>
        <v>154619.02</v>
      </c>
      <c r="J333" s="158"/>
    </row>
    <row r="334" spans="2:10" ht="15">
      <c r="B334" s="125" t="str">
        <f>INDEX(SUM!D:D,MATCH(SUM!$F$3,SUM!B:B,0),0)</f>
        <v>P108</v>
      </c>
      <c r="C334" s="127">
        <v>45</v>
      </c>
      <c r="D334" s="124" t="s">
        <v>1663</v>
      </c>
      <c r="E334" s="127">
        <f t="shared" si="5"/>
        <v>2018</v>
      </c>
      <c r="F334" s="203" t="s">
        <v>1794</v>
      </c>
      <c r="G334" s="128" t="s">
        <v>120</v>
      </c>
      <c r="H334" s="125" t="s">
        <v>1296</v>
      </c>
      <c r="I334" s="129">
        <f>'16'!D28</f>
        <v>142061.77</v>
      </c>
      <c r="J334" s="158"/>
    </row>
    <row r="335" spans="2:10" ht="15">
      <c r="B335" s="125" t="str">
        <f>INDEX(SUM!D:D,MATCH(SUM!$F$3,SUM!B:B,0),0)</f>
        <v>P108</v>
      </c>
      <c r="C335" s="127">
        <v>45</v>
      </c>
      <c r="D335" s="124" t="s">
        <v>1663</v>
      </c>
      <c r="E335" s="127">
        <f t="shared" si="5"/>
        <v>2018</v>
      </c>
      <c r="F335" s="203" t="s">
        <v>1795</v>
      </c>
      <c r="G335" s="128" t="s">
        <v>120</v>
      </c>
      <c r="H335" s="125" t="s">
        <v>1297</v>
      </c>
      <c r="I335" s="129">
        <f>'16'!D29</f>
        <v>142850.44</v>
      </c>
      <c r="J335" s="158"/>
    </row>
    <row r="336" spans="2:10" ht="15">
      <c r="B336" s="125" t="str">
        <f>INDEX(SUM!D:D,MATCH(SUM!$F$3,SUM!B:B,0),0)</f>
        <v>P108</v>
      </c>
      <c r="C336" s="127">
        <v>45</v>
      </c>
      <c r="D336" s="124" t="s">
        <v>1663</v>
      </c>
      <c r="E336" s="127">
        <f t="shared" si="5"/>
        <v>2018</v>
      </c>
      <c r="F336" s="203" t="s">
        <v>1796</v>
      </c>
      <c r="G336" s="128" t="s">
        <v>120</v>
      </c>
      <c r="H336" s="125" t="s">
        <v>1298</v>
      </c>
      <c r="I336" s="129">
        <f>'16'!D30</f>
        <v>144376.61</v>
      </c>
      <c r="J336" s="158"/>
    </row>
    <row r="337" spans="2:10" ht="15">
      <c r="B337" s="125" t="str">
        <f>INDEX(SUM!D:D,MATCH(SUM!$F$3,SUM!B:B,0),0)</f>
        <v>P108</v>
      </c>
      <c r="C337" s="127">
        <v>45</v>
      </c>
      <c r="D337" s="124" t="s">
        <v>1663</v>
      </c>
      <c r="E337" s="127">
        <f t="shared" si="5"/>
        <v>2018</v>
      </c>
      <c r="F337" s="203" t="s">
        <v>1797</v>
      </c>
      <c r="G337" s="128" t="s">
        <v>120</v>
      </c>
      <c r="H337" s="125" t="s">
        <v>1299</v>
      </c>
      <c r="I337" s="129">
        <f>'16'!D31</f>
        <v>145547.5</v>
      </c>
      <c r="J337" s="158"/>
    </row>
    <row r="338" spans="2:10" ht="15">
      <c r="B338" s="125" t="str">
        <f>INDEX(SUM!D:D,MATCH(SUM!$F$3,SUM!B:B,0),0)</f>
        <v>P108</v>
      </c>
      <c r="C338" s="127">
        <v>45</v>
      </c>
      <c r="D338" s="124" t="s">
        <v>1663</v>
      </c>
      <c r="E338" s="127">
        <f t="shared" si="5"/>
        <v>2018</v>
      </c>
      <c r="F338" s="203" t="s">
        <v>1798</v>
      </c>
      <c r="G338" s="128" t="s">
        <v>120</v>
      </c>
      <c r="H338" s="125" t="s">
        <v>1300</v>
      </c>
      <c r="I338" s="129">
        <f>'16'!D32</f>
        <v>143181.07</v>
      </c>
      <c r="J338" s="158"/>
    </row>
    <row r="339" spans="2:10" ht="15">
      <c r="B339" s="125" t="str">
        <f>INDEX(SUM!D:D,MATCH(SUM!$F$3,SUM!B:B,0),0)</f>
        <v>P108</v>
      </c>
      <c r="C339" s="127">
        <v>45</v>
      </c>
      <c r="D339" s="124" t="s">
        <v>1663</v>
      </c>
      <c r="E339" s="127">
        <f t="shared" si="5"/>
        <v>2018</v>
      </c>
      <c r="F339" s="203" t="s">
        <v>1799</v>
      </c>
      <c r="G339" s="128" t="s">
        <v>120</v>
      </c>
      <c r="H339" s="125" t="s">
        <v>1301</v>
      </c>
      <c r="I339" s="129">
        <f>'16'!D33</f>
        <v>142472.52</v>
      </c>
      <c r="J339" s="158"/>
    </row>
    <row r="340" spans="2:10" ht="15">
      <c r="B340" s="125" t="str">
        <f>INDEX(SUM!D:D,MATCH(SUM!$F$3,SUM!B:B,0),0)</f>
        <v>P108</v>
      </c>
      <c r="C340" s="127">
        <v>45</v>
      </c>
      <c r="D340" s="124" t="s">
        <v>1663</v>
      </c>
      <c r="E340" s="127">
        <f t="shared" si="5"/>
        <v>2018</v>
      </c>
      <c r="F340" s="203" t="s">
        <v>1800</v>
      </c>
      <c r="G340" s="128" t="s">
        <v>120</v>
      </c>
      <c r="H340" s="125" t="s">
        <v>1302</v>
      </c>
      <c r="I340" s="129">
        <f>'16'!D34</f>
        <v>140376.7</v>
      </c>
      <c r="J340" s="158"/>
    </row>
    <row r="341" spans="2:10" ht="15">
      <c r="B341" s="125" t="str">
        <f>INDEX(SUM!D:D,MATCH(SUM!$F$3,SUM!B:B,0),0)</f>
        <v>P108</v>
      </c>
      <c r="C341" s="127">
        <v>45</v>
      </c>
      <c r="D341" s="124" t="s">
        <v>1663</v>
      </c>
      <c r="E341" s="127">
        <f t="shared" si="5"/>
        <v>2018</v>
      </c>
      <c r="F341" s="203" t="s">
        <v>1801</v>
      </c>
      <c r="G341" s="128" t="s">
        <v>120</v>
      </c>
      <c r="H341" s="125" t="s">
        <v>1303</v>
      </c>
      <c r="I341" s="129">
        <f>'16'!D35</f>
        <v>152488.52</v>
      </c>
      <c r="J341" s="158"/>
    </row>
    <row r="342" spans="2:10" ht="15">
      <c r="B342" s="125" t="str">
        <f>INDEX(SUM!D:D,MATCH(SUM!$F$3,SUM!B:B,0),0)</f>
        <v>P108</v>
      </c>
      <c r="C342" s="127">
        <v>45</v>
      </c>
      <c r="D342" s="124" t="s">
        <v>1663</v>
      </c>
      <c r="E342" s="127">
        <f t="shared" si="5"/>
        <v>2018</v>
      </c>
      <c r="F342" s="203" t="s">
        <v>1802</v>
      </c>
      <c r="G342" s="128" t="s">
        <v>120</v>
      </c>
      <c r="H342" s="125" t="s">
        <v>1304</v>
      </c>
      <c r="I342" s="129">
        <f>'16'!D36</f>
        <v>140211.01</v>
      </c>
      <c r="J342" s="158"/>
    </row>
    <row r="343" spans="2:10" ht="15">
      <c r="B343" s="125" t="str">
        <f>INDEX(SUM!D:D,MATCH(SUM!$F$3,SUM!B:B,0),0)</f>
        <v>P108</v>
      </c>
      <c r="C343" s="127">
        <v>45</v>
      </c>
      <c r="D343" s="124" t="s">
        <v>1663</v>
      </c>
      <c r="E343" s="127">
        <f t="shared" si="5"/>
        <v>2018</v>
      </c>
      <c r="F343" s="203" t="s">
        <v>1803</v>
      </c>
      <c r="G343" s="128" t="s">
        <v>120</v>
      </c>
      <c r="H343" s="125" t="s">
        <v>1666</v>
      </c>
      <c r="I343" s="129">
        <f>'16'!E24</f>
        <v>164878.49</v>
      </c>
      <c r="J343" s="158"/>
    </row>
    <row r="344" spans="2:10" ht="15">
      <c r="B344" s="125" t="str">
        <f>INDEX(SUM!D:D,MATCH(SUM!$F$3,SUM!B:B,0),0)</f>
        <v>P108</v>
      </c>
      <c r="C344" s="127">
        <v>45</v>
      </c>
      <c r="D344" s="124" t="s">
        <v>1663</v>
      </c>
      <c r="E344" s="127">
        <f t="shared" si="5"/>
        <v>2018</v>
      </c>
      <c r="F344" s="203" t="s">
        <v>1804</v>
      </c>
      <c r="G344" s="128" t="s">
        <v>120</v>
      </c>
      <c r="H344" s="125" t="s">
        <v>1667</v>
      </c>
      <c r="I344" s="129">
        <f>'16'!E25</f>
        <v>137494.02</v>
      </c>
      <c r="J344" s="158"/>
    </row>
    <row r="345" spans="2:10" ht="15">
      <c r="B345" s="125" t="str">
        <f>INDEX(SUM!D:D,MATCH(SUM!$F$3,SUM!B:B,0),0)</f>
        <v>P108</v>
      </c>
      <c r="C345" s="127">
        <v>45</v>
      </c>
      <c r="D345" s="124" t="s">
        <v>1663</v>
      </c>
      <c r="E345" s="127">
        <f t="shared" si="5"/>
        <v>2018</v>
      </c>
      <c r="F345" s="203" t="s">
        <v>1805</v>
      </c>
      <c r="G345" s="128" t="s">
        <v>120</v>
      </c>
      <c r="H345" s="125" t="s">
        <v>1668</v>
      </c>
      <c r="I345" s="129">
        <f>'16'!E26</f>
        <v>137747.64</v>
      </c>
      <c r="J345" s="158"/>
    </row>
    <row r="346" spans="2:10" ht="15">
      <c r="B346" s="125" t="str">
        <f>INDEX(SUM!D:D,MATCH(SUM!$F$3,SUM!B:B,0),0)</f>
        <v>P108</v>
      </c>
      <c r="C346" s="127">
        <v>45</v>
      </c>
      <c r="D346" s="124" t="s">
        <v>1663</v>
      </c>
      <c r="E346" s="127">
        <f t="shared" si="5"/>
        <v>2018</v>
      </c>
      <c r="F346" s="203" t="s">
        <v>1806</v>
      </c>
      <c r="G346" s="128" t="s">
        <v>120</v>
      </c>
      <c r="H346" s="125" t="s">
        <v>1669</v>
      </c>
      <c r="I346" s="129">
        <f>'16'!E27</f>
        <v>154619.02</v>
      </c>
      <c r="J346" s="158"/>
    </row>
    <row r="347" spans="2:10" ht="15">
      <c r="B347" s="125" t="str">
        <f>INDEX(SUM!D:D,MATCH(SUM!$F$3,SUM!B:B,0),0)</f>
        <v>P108</v>
      </c>
      <c r="C347" s="127">
        <v>45</v>
      </c>
      <c r="D347" s="124" t="s">
        <v>1663</v>
      </c>
      <c r="E347" s="127">
        <f t="shared" si="5"/>
        <v>2018</v>
      </c>
      <c r="F347" s="203" t="s">
        <v>1807</v>
      </c>
      <c r="G347" s="128" t="s">
        <v>120</v>
      </c>
      <c r="H347" s="125" t="s">
        <v>1670</v>
      </c>
      <c r="I347" s="129">
        <f>'16'!E28</f>
        <v>142061.77</v>
      </c>
      <c r="J347" s="158"/>
    </row>
    <row r="348" spans="2:10" ht="15">
      <c r="B348" s="125" t="str">
        <f>INDEX(SUM!D:D,MATCH(SUM!$F$3,SUM!B:B,0),0)</f>
        <v>P108</v>
      </c>
      <c r="C348" s="127">
        <v>45</v>
      </c>
      <c r="D348" s="124" t="s">
        <v>1663</v>
      </c>
      <c r="E348" s="127">
        <f t="shared" si="5"/>
        <v>2018</v>
      </c>
      <c r="F348" s="203" t="s">
        <v>1808</v>
      </c>
      <c r="G348" s="128" t="s">
        <v>120</v>
      </c>
      <c r="H348" s="125" t="s">
        <v>1671</v>
      </c>
      <c r="I348" s="129">
        <f>'16'!E29</f>
        <v>142850.44</v>
      </c>
      <c r="J348" s="158"/>
    </row>
    <row r="349" spans="2:10" ht="15">
      <c r="B349" s="125" t="str">
        <f>INDEX(SUM!D:D,MATCH(SUM!$F$3,SUM!B:B,0),0)</f>
        <v>P108</v>
      </c>
      <c r="C349" s="127">
        <v>45</v>
      </c>
      <c r="D349" s="124" t="s">
        <v>1663</v>
      </c>
      <c r="E349" s="127">
        <f t="shared" si="5"/>
        <v>2018</v>
      </c>
      <c r="F349" s="203" t="s">
        <v>1809</v>
      </c>
      <c r="G349" s="128" t="s">
        <v>120</v>
      </c>
      <c r="H349" s="125" t="s">
        <v>1672</v>
      </c>
      <c r="I349" s="129">
        <f>'16'!E30</f>
        <v>144376.61</v>
      </c>
      <c r="J349" s="158"/>
    </row>
    <row r="350" spans="2:10" ht="15">
      <c r="B350" s="125" t="str">
        <f>INDEX(SUM!D:D,MATCH(SUM!$F$3,SUM!B:B,0),0)</f>
        <v>P108</v>
      </c>
      <c r="C350" s="127">
        <v>45</v>
      </c>
      <c r="D350" s="124" t="s">
        <v>1663</v>
      </c>
      <c r="E350" s="127">
        <f t="shared" si="5"/>
        <v>2018</v>
      </c>
      <c r="F350" s="203" t="s">
        <v>1810</v>
      </c>
      <c r="G350" s="128" t="s">
        <v>120</v>
      </c>
      <c r="H350" s="125" t="s">
        <v>1673</v>
      </c>
      <c r="I350" s="129">
        <f>'16'!E31</f>
        <v>145547.5</v>
      </c>
      <c r="J350" s="158"/>
    </row>
    <row r="351" spans="2:10" ht="15">
      <c r="B351" s="125" t="str">
        <f>INDEX(SUM!D:D,MATCH(SUM!$F$3,SUM!B:B,0),0)</f>
        <v>P108</v>
      </c>
      <c r="C351" s="127">
        <v>45</v>
      </c>
      <c r="D351" s="124" t="s">
        <v>1663</v>
      </c>
      <c r="E351" s="127">
        <f t="shared" si="5"/>
        <v>2018</v>
      </c>
      <c r="F351" s="203" t="s">
        <v>1811</v>
      </c>
      <c r="G351" s="128" t="s">
        <v>120</v>
      </c>
      <c r="H351" s="125" t="s">
        <v>1674</v>
      </c>
      <c r="I351" s="129">
        <f>'16'!E32</f>
        <v>143181.07</v>
      </c>
      <c r="J351" s="158"/>
    </row>
    <row r="352" spans="2:10" ht="15">
      <c r="B352" s="125" t="str">
        <f>INDEX(SUM!D:D,MATCH(SUM!$F$3,SUM!B:B,0),0)</f>
        <v>P108</v>
      </c>
      <c r="C352" s="127">
        <v>45</v>
      </c>
      <c r="D352" s="124" t="s">
        <v>1663</v>
      </c>
      <c r="E352" s="127">
        <f t="shared" si="5"/>
        <v>2018</v>
      </c>
      <c r="F352" s="203" t="s">
        <v>1812</v>
      </c>
      <c r="G352" s="128" t="s">
        <v>120</v>
      </c>
      <c r="H352" s="125" t="s">
        <v>1675</v>
      </c>
      <c r="I352" s="129">
        <f>'16'!E33</f>
        <v>142472.52</v>
      </c>
      <c r="J352" s="158"/>
    </row>
    <row r="353" spans="2:10" ht="15">
      <c r="B353" s="125" t="str">
        <f>INDEX(SUM!D:D,MATCH(SUM!$F$3,SUM!B:B,0),0)</f>
        <v>P108</v>
      </c>
      <c r="C353" s="127">
        <v>45</v>
      </c>
      <c r="D353" s="124" t="s">
        <v>1663</v>
      </c>
      <c r="E353" s="127">
        <f t="shared" si="5"/>
        <v>2018</v>
      </c>
      <c r="F353" s="203" t="s">
        <v>1813</v>
      </c>
      <c r="G353" s="128" t="s">
        <v>120</v>
      </c>
      <c r="H353" s="125" t="s">
        <v>1676</v>
      </c>
      <c r="I353" s="129">
        <f>'16'!E34</f>
        <v>140376.7</v>
      </c>
      <c r="J353" s="158"/>
    </row>
    <row r="354" spans="2:10" ht="15">
      <c r="B354" s="125" t="str">
        <f>INDEX(SUM!D:D,MATCH(SUM!$F$3,SUM!B:B,0),0)</f>
        <v>P108</v>
      </c>
      <c r="C354" s="127">
        <v>45</v>
      </c>
      <c r="D354" s="124" t="s">
        <v>1663</v>
      </c>
      <c r="E354" s="127">
        <f t="shared" si="5"/>
        <v>2018</v>
      </c>
      <c r="F354" s="203" t="s">
        <v>1814</v>
      </c>
      <c r="G354" s="128" t="s">
        <v>120</v>
      </c>
      <c r="H354" s="125" t="s">
        <v>1677</v>
      </c>
      <c r="I354" s="129">
        <f>'16'!E35</f>
        <v>137437.84</v>
      </c>
      <c r="J354" s="158"/>
    </row>
    <row r="355" spans="2:10" ht="15">
      <c r="B355" s="125" t="str">
        <f>INDEX(SUM!D:D,MATCH(SUM!$F$3,SUM!B:B,0),0)</f>
        <v>P108</v>
      </c>
      <c r="C355" s="127">
        <v>45</v>
      </c>
      <c r="D355" s="124" t="s">
        <v>1663</v>
      </c>
      <c r="E355" s="127">
        <f t="shared" si="5"/>
        <v>2018</v>
      </c>
      <c r="F355" s="203" t="s">
        <v>1815</v>
      </c>
      <c r="G355" s="128" t="s">
        <v>120</v>
      </c>
      <c r="H355" s="125" t="s">
        <v>1678</v>
      </c>
      <c r="I355" s="129">
        <f>'16'!E36</f>
        <v>131848.16</v>
      </c>
      <c r="J355" s="158"/>
    </row>
    <row r="356" spans="2:10" ht="15">
      <c r="B356" s="125" t="str">
        <f>INDEX(SUM!D:D,MATCH(SUM!$F$3,SUM!B:B,0),0)</f>
        <v>P108</v>
      </c>
      <c r="C356" s="127">
        <v>45</v>
      </c>
      <c r="D356" s="124" t="s">
        <v>1663</v>
      </c>
      <c r="E356" s="127">
        <f t="shared" si="5"/>
        <v>2018</v>
      </c>
      <c r="F356" s="203" t="s">
        <v>2077</v>
      </c>
      <c r="G356" s="128" t="s">
        <v>120</v>
      </c>
      <c r="H356" s="125" t="s">
        <v>2051</v>
      </c>
      <c r="I356" s="129">
        <f>'16'!F24</f>
        <v>164878.49</v>
      </c>
      <c r="J356" s="158"/>
    </row>
    <row r="357" spans="2:10" ht="15">
      <c r="B357" s="125" t="str">
        <f>INDEX(SUM!D:D,MATCH(SUM!$F$3,SUM!B:B,0),0)</f>
        <v>P108</v>
      </c>
      <c r="C357" s="127">
        <v>45</v>
      </c>
      <c r="D357" s="124" t="s">
        <v>1663</v>
      </c>
      <c r="E357" s="127">
        <f t="shared" si="5"/>
        <v>2018</v>
      </c>
      <c r="F357" s="203" t="s">
        <v>2078</v>
      </c>
      <c r="G357" s="128" t="s">
        <v>120</v>
      </c>
      <c r="H357" s="125" t="s">
        <v>2052</v>
      </c>
      <c r="I357" s="129">
        <f>'16'!F25</f>
        <v>137494.02</v>
      </c>
      <c r="J357" s="158"/>
    </row>
    <row r="358" spans="2:10" ht="15">
      <c r="B358" s="125" t="str">
        <f>INDEX(SUM!D:D,MATCH(SUM!$F$3,SUM!B:B,0),0)</f>
        <v>P108</v>
      </c>
      <c r="C358" s="127">
        <v>45</v>
      </c>
      <c r="D358" s="124" t="s">
        <v>1663</v>
      </c>
      <c r="E358" s="127">
        <f t="shared" si="5"/>
        <v>2018</v>
      </c>
      <c r="F358" s="203" t="s">
        <v>2079</v>
      </c>
      <c r="G358" s="128" t="s">
        <v>120</v>
      </c>
      <c r="H358" s="125" t="s">
        <v>2053</v>
      </c>
      <c r="I358" s="129">
        <f>'16'!F26</f>
        <v>137747.64</v>
      </c>
      <c r="J358" s="158"/>
    </row>
    <row r="359" spans="2:10" ht="15">
      <c r="B359" s="125" t="str">
        <f>INDEX(SUM!D:D,MATCH(SUM!$F$3,SUM!B:B,0),0)</f>
        <v>P108</v>
      </c>
      <c r="C359" s="127">
        <v>45</v>
      </c>
      <c r="D359" s="124" t="s">
        <v>1663</v>
      </c>
      <c r="E359" s="127">
        <f t="shared" si="5"/>
        <v>2018</v>
      </c>
      <c r="F359" s="203" t="s">
        <v>2080</v>
      </c>
      <c r="G359" s="128" t="s">
        <v>120</v>
      </c>
      <c r="H359" s="125" t="s">
        <v>2054</v>
      </c>
      <c r="I359" s="129">
        <f>'16'!F27</f>
        <v>154619.02</v>
      </c>
      <c r="J359" s="158"/>
    </row>
    <row r="360" spans="2:10" ht="15">
      <c r="B360" s="125" t="str">
        <f>INDEX(SUM!D:D,MATCH(SUM!$F$3,SUM!B:B,0),0)</f>
        <v>P108</v>
      </c>
      <c r="C360" s="127">
        <v>45</v>
      </c>
      <c r="D360" s="124" t="s">
        <v>1663</v>
      </c>
      <c r="E360" s="127">
        <f t="shared" si="5"/>
        <v>2018</v>
      </c>
      <c r="F360" s="203" t="s">
        <v>2081</v>
      </c>
      <c r="G360" s="128" t="s">
        <v>120</v>
      </c>
      <c r="H360" s="125" t="s">
        <v>2055</v>
      </c>
      <c r="I360" s="129">
        <f>'16'!F28</f>
        <v>142061.77</v>
      </c>
      <c r="J360" s="158"/>
    </row>
    <row r="361" spans="2:10" ht="15">
      <c r="B361" s="125" t="str">
        <f>INDEX(SUM!D:D,MATCH(SUM!$F$3,SUM!B:B,0),0)</f>
        <v>P108</v>
      </c>
      <c r="C361" s="127">
        <v>45</v>
      </c>
      <c r="D361" s="124" t="s">
        <v>1663</v>
      </c>
      <c r="E361" s="127">
        <f t="shared" si="5"/>
        <v>2018</v>
      </c>
      <c r="F361" s="203" t="s">
        <v>2082</v>
      </c>
      <c r="G361" s="128" t="s">
        <v>120</v>
      </c>
      <c r="H361" s="125" t="s">
        <v>2056</v>
      </c>
      <c r="I361" s="129">
        <f>'16'!F29</f>
        <v>142850.44</v>
      </c>
      <c r="J361" s="158"/>
    </row>
    <row r="362" spans="2:10" ht="15">
      <c r="B362" s="125" t="str">
        <f>INDEX(SUM!D:D,MATCH(SUM!$F$3,SUM!B:B,0),0)</f>
        <v>P108</v>
      </c>
      <c r="C362" s="127">
        <v>45</v>
      </c>
      <c r="D362" s="124" t="s">
        <v>1663</v>
      </c>
      <c r="E362" s="127">
        <f t="shared" si="5"/>
        <v>2018</v>
      </c>
      <c r="F362" s="203" t="s">
        <v>2083</v>
      </c>
      <c r="G362" s="128" t="s">
        <v>120</v>
      </c>
      <c r="H362" s="125" t="s">
        <v>2057</v>
      </c>
      <c r="I362" s="129">
        <f>'16'!F30</f>
        <v>144376.61</v>
      </c>
      <c r="J362" s="158"/>
    </row>
    <row r="363" spans="2:10" ht="15">
      <c r="B363" s="125" t="str">
        <f>INDEX(SUM!D:D,MATCH(SUM!$F$3,SUM!B:B,0),0)</f>
        <v>P108</v>
      </c>
      <c r="C363" s="127">
        <v>45</v>
      </c>
      <c r="D363" s="124" t="s">
        <v>1663</v>
      </c>
      <c r="E363" s="127">
        <f t="shared" si="5"/>
        <v>2018</v>
      </c>
      <c r="F363" s="203" t="s">
        <v>2084</v>
      </c>
      <c r="G363" s="128" t="s">
        <v>120</v>
      </c>
      <c r="H363" s="125" t="s">
        <v>2058</v>
      </c>
      <c r="I363" s="129">
        <f>'16'!F31</f>
        <v>145547.5</v>
      </c>
      <c r="J363" s="158"/>
    </row>
    <row r="364" spans="2:10" ht="15">
      <c r="B364" s="125" t="str">
        <f>INDEX(SUM!D:D,MATCH(SUM!$F$3,SUM!B:B,0),0)</f>
        <v>P108</v>
      </c>
      <c r="C364" s="127">
        <v>45</v>
      </c>
      <c r="D364" s="124" t="s">
        <v>1663</v>
      </c>
      <c r="E364" s="127">
        <f t="shared" si="5"/>
        <v>2018</v>
      </c>
      <c r="F364" s="203" t="s">
        <v>2085</v>
      </c>
      <c r="G364" s="128" t="s">
        <v>120</v>
      </c>
      <c r="H364" s="125" t="s">
        <v>2059</v>
      </c>
      <c r="I364" s="129">
        <f>'16'!F32</f>
        <v>143181.07</v>
      </c>
      <c r="J364" s="158"/>
    </row>
    <row r="365" spans="2:10" ht="15">
      <c r="B365" s="125" t="str">
        <f>INDEX(SUM!D:D,MATCH(SUM!$F$3,SUM!B:B,0),0)</f>
        <v>P108</v>
      </c>
      <c r="C365" s="127">
        <v>45</v>
      </c>
      <c r="D365" s="124" t="s">
        <v>1663</v>
      </c>
      <c r="E365" s="127">
        <f t="shared" si="5"/>
        <v>2018</v>
      </c>
      <c r="F365" s="203" t="s">
        <v>2086</v>
      </c>
      <c r="G365" s="128" t="s">
        <v>120</v>
      </c>
      <c r="H365" s="125" t="s">
        <v>2060</v>
      </c>
      <c r="I365" s="129">
        <f>'16'!F33</f>
        <v>142472.52</v>
      </c>
      <c r="J365" s="158"/>
    </row>
    <row r="366" spans="2:10" ht="15">
      <c r="B366" s="125" t="str">
        <f>INDEX(SUM!D:D,MATCH(SUM!$F$3,SUM!B:B,0),0)</f>
        <v>P108</v>
      </c>
      <c r="C366" s="127">
        <v>45</v>
      </c>
      <c r="D366" s="124" t="s">
        <v>1663</v>
      </c>
      <c r="E366" s="127">
        <f t="shared" si="5"/>
        <v>2018</v>
      </c>
      <c r="F366" s="203" t="s">
        <v>2087</v>
      </c>
      <c r="G366" s="128" t="s">
        <v>120</v>
      </c>
      <c r="H366" s="125" t="s">
        <v>2061</v>
      </c>
      <c r="I366" s="129">
        <f>'16'!F34</f>
        <v>140376.7</v>
      </c>
      <c r="J366" s="158"/>
    </row>
    <row r="367" spans="2:10" ht="15">
      <c r="B367" s="125" t="str">
        <f>INDEX(SUM!D:D,MATCH(SUM!$F$3,SUM!B:B,0),0)</f>
        <v>P108</v>
      </c>
      <c r="C367" s="127">
        <v>45</v>
      </c>
      <c r="D367" s="124" t="s">
        <v>1663</v>
      </c>
      <c r="E367" s="127">
        <f t="shared" si="5"/>
        <v>2018</v>
      </c>
      <c r="F367" s="203" t="s">
        <v>2088</v>
      </c>
      <c r="G367" s="128" t="s">
        <v>120</v>
      </c>
      <c r="H367" s="125" t="s">
        <v>2062</v>
      </c>
      <c r="I367" s="129">
        <f>'16'!F35</f>
        <v>137437.84</v>
      </c>
      <c r="J367" s="158"/>
    </row>
    <row r="368" spans="2:10" ht="15">
      <c r="B368" s="125" t="str">
        <f>INDEX(SUM!D:D,MATCH(SUM!$F$3,SUM!B:B,0),0)</f>
        <v>P108</v>
      </c>
      <c r="C368" s="127">
        <v>45</v>
      </c>
      <c r="D368" s="124" t="s">
        <v>1663</v>
      </c>
      <c r="E368" s="127">
        <f t="shared" si="5"/>
        <v>2018</v>
      </c>
      <c r="F368" s="203" t="s">
        <v>2089</v>
      </c>
      <c r="G368" s="128" t="s">
        <v>120</v>
      </c>
      <c r="H368" s="125" t="s">
        <v>2063</v>
      </c>
      <c r="I368" s="129">
        <f>'16'!F36</f>
        <v>136758.08</v>
      </c>
      <c r="J368" s="158"/>
    </row>
    <row r="369" spans="2:10" ht="15">
      <c r="B369" s="125" t="str">
        <f>INDEX(SUM!D:D,MATCH(SUM!$F$3,SUM!B:B,0),0)</f>
        <v>P108</v>
      </c>
      <c r="C369" s="127">
        <v>45</v>
      </c>
      <c r="D369" s="124" t="s">
        <v>1663</v>
      </c>
      <c r="E369" s="127">
        <f t="shared" si="5"/>
        <v>2018</v>
      </c>
      <c r="F369" s="203" t="s">
        <v>2090</v>
      </c>
      <c r="G369" s="128" t="s">
        <v>120</v>
      </c>
      <c r="H369" s="125" t="s">
        <v>2064</v>
      </c>
      <c r="I369" s="129">
        <f>'16'!G24</f>
        <v>0</v>
      </c>
      <c r="J369" s="158"/>
    </row>
    <row r="370" spans="2:10" ht="15">
      <c r="B370" s="125" t="str">
        <f>INDEX(SUM!D:D,MATCH(SUM!$F$3,SUM!B:B,0),0)</f>
        <v>P108</v>
      </c>
      <c r="C370" s="127">
        <v>45</v>
      </c>
      <c r="D370" s="124" t="s">
        <v>1663</v>
      </c>
      <c r="E370" s="127">
        <f t="shared" si="5"/>
        <v>2018</v>
      </c>
      <c r="F370" s="203" t="s">
        <v>2091</v>
      </c>
      <c r="G370" s="128" t="s">
        <v>120</v>
      </c>
      <c r="H370" s="125" t="s">
        <v>2065</v>
      </c>
      <c r="I370" s="129">
        <f>'16'!G25</f>
        <v>0</v>
      </c>
      <c r="J370" s="158"/>
    </row>
    <row r="371" spans="2:10" ht="15">
      <c r="B371" s="125" t="str">
        <f>INDEX(SUM!D:D,MATCH(SUM!$F$3,SUM!B:B,0),0)</f>
        <v>P108</v>
      </c>
      <c r="C371" s="127">
        <v>45</v>
      </c>
      <c r="D371" s="124" t="s">
        <v>1663</v>
      </c>
      <c r="E371" s="127">
        <f t="shared" si="5"/>
        <v>2018</v>
      </c>
      <c r="F371" s="203" t="s">
        <v>2092</v>
      </c>
      <c r="G371" s="128" t="s">
        <v>120</v>
      </c>
      <c r="H371" s="125" t="s">
        <v>2066</v>
      </c>
      <c r="I371" s="129">
        <f>'16'!G26</f>
        <v>0</v>
      </c>
      <c r="J371" s="158"/>
    </row>
    <row r="372" spans="2:10" ht="15">
      <c r="B372" s="125" t="str">
        <f>INDEX(SUM!D:D,MATCH(SUM!$F$3,SUM!B:B,0),0)</f>
        <v>P108</v>
      </c>
      <c r="C372" s="127">
        <v>45</v>
      </c>
      <c r="D372" s="124" t="s">
        <v>1663</v>
      </c>
      <c r="E372" s="127">
        <f t="shared" si="5"/>
        <v>2018</v>
      </c>
      <c r="F372" s="203" t="s">
        <v>2093</v>
      </c>
      <c r="G372" s="128" t="s">
        <v>120</v>
      </c>
      <c r="H372" s="125" t="s">
        <v>2067</v>
      </c>
      <c r="I372" s="129">
        <f>'16'!G27</f>
        <v>0</v>
      </c>
      <c r="J372" s="158"/>
    </row>
    <row r="373" spans="2:10" ht="15">
      <c r="B373" s="125" t="str">
        <f>INDEX(SUM!D:D,MATCH(SUM!$F$3,SUM!B:B,0),0)</f>
        <v>P108</v>
      </c>
      <c r="C373" s="127">
        <v>45</v>
      </c>
      <c r="D373" s="124" t="s">
        <v>1663</v>
      </c>
      <c r="E373" s="127">
        <f t="shared" si="5"/>
        <v>2018</v>
      </c>
      <c r="F373" s="203" t="s">
        <v>2094</v>
      </c>
      <c r="G373" s="128" t="s">
        <v>120</v>
      </c>
      <c r="H373" s="125" t="s">
        <v>2068</v>
      </c>
      <c r="I373" s="129">
        <f>'16'!G28</f>
        <v>0</v>
      </c>
      <c r="J373" s="158"/>
    </row>
    <row r="374" spans="2:10" ht="15">
      <c r="B374" s="125" t="str">
        <f>INDEX(SUM!D:D,MATCH(SUM!$F$3,SUM!B:B,0),0)</f>
        <v>P108</v>
      </c>
      <c r="C374" s="127">
        <v>45</v>
      </c>
      <c r="D374" s="124" t="s">
        <v>1663</v>
      </c>
      <c r="E374" s="127">
        <f t="shared" si="5"/>
        <v>2018</v>
      </c>
      <c r="F374" s="203" t="s">
        <v>2095</v>
      </c>
      <c r="G374" s="128" t="s">
        <v>120</v>
      </c>
      <c r="H374" s="125" t="s">
        <v>2069</v>
      </c>
      <c r="I374" s="129">
        <f>'16'!G29</f>
        <v>0</v>
      </c>
      <c r="J374" s="158"/>
    </row>
    <row r="375" spans="2:10" ht="15">
      <c r="B375" s="125" t="str">
        <f>INDEX(SUM!D:D,MATCH(SUM!$F$3,SUM!B:B,0),0)</f>
        <v>P108</v>
      </c>
      <c r="C375" s="127">
        <v>45</v>
      </c>
      <c r="D375" s="124" t="s">
        <v>1663</v>
      </c>
      <c r="E375" s="127">
        <f t="shared" si="5"/>
        <v>2018</v>
      </c>
      <c r="F375" s="203" t="s">
        <v>2096</v>
      </c>
      <c r="G375" s="128" t="s">
        <v>120</v>
      </c>
      <c r="H375" s="125" t="s">
        <v>2070</v>
      </c>
      <c r="I375" s="129">
        <f>'16'!G30</f>
        <v>0</v>
      </c>
      <c r="J375" s="158"/>
    </row>
    <row r="376" spans="2:10" ht="15">
      <c r="B376" s="125" t="str">
        <f>INDEX(SUM!D:D,MATCH(SUM!$F$3,SUM!B:B,0),0)</f>
        <v>P108</v>
      </c>
      <c r="C376" s="127">
        <v>45</v>
      </c>
      <c r="D376" s="124" t="s">
        <v>1663</v>
      </c>
      <c r="E376" s="127">
        <f t="shared" si="5"/>
        <v>2018</v>
      </c>
      <c r="F376" s="203" t="s">
        <v>2097</v>
      </c>
      <c r="G376" s="128" t="s">
        <v>120</v>
      </c>
      <c r="H376" s="125" t="s">
        <v>2071</v>
      </c>
      <c r="I376" s="129">
        <f>'16'!G31</f>
        <v>0</v>
      </c>
      <c r="J376" s="158"/>
    </row>
    <row r="377" spans="2:10" ht="15">
      <c r="B377" s="125" t="str">
        <f>INDEX(SUM!D:D,MATCH(SUM!$F$3,SUM!B:B,0),0)</f>
        <v>P108</v>
      </c>
      <c r="C377" s="127">
        <v>45</v>
      </c>
      <c r="D377" s="124" t="s">
        <v>1663</v>
      </c>
      <c r="E377" s="127">
        <f t="shared" si="5"/>
        <v>2018</v>
      </c>
      <c r="F377" s="203" t="s">
        <v>2098</v>
      </c>
      <c r="G377" s="128" t="s">
        <v>120</v>
      </c>
      <c r="H377" s="125" t="s">
        <v>2072</v>
      </c>
      <c r="I377" s="129">
        <f>'16'!G32</f>
        <v>0</v>
      </c>
      <c r="J377" s="158"/>
    </row>
    <row r="378" spans="2:10" ht="15">
      <c r="B378" s="125" t="str">
        <f>INDEX(SUM!D:D,MATCH(SUM!$F$3,SUM!B:B,0),0)</f>
        <v>P108</v>
      </c>
      <c r="C378" s="127">
        <v>45</v>
      </c>
      <c r="D378" s="124" t="s">
        <v>1663</v>
      </c>
      <c r="E378" s="127">
        <f t="shared" si="5"/>
        <v>2018</v>
      </c>
      <c r="F378" s="203" t="s">
        <v>2099</v>
      </c>
      <c r="G378" s="128" t="s">
        <v>120</v>
      </c>
      <c r="H378" s="125" t="s">
        <v>2073</v>
      </c>
      <c r="I378" s="129">
        <f>'16'!G33</f>
        <v>0</v>
      </c>
      <c r="J378" s="158"/>
    </row>
    <row r="379" spans="2:10" ht="15">
      <c r="B379" s="125" t="str">
        <f>INDEX(SUM!D:D,MATCH(SUM!$F$3,SUM!B:B,0),0)</f>
        <v>P108</v>
      </c>
      <c r="C379" s="127">
        <v>45</v>
      </c>
      <c r="D379" s="124" t="s">
        <v>1663</v>
      </c>
      <c r="E379" s="127">
        <f t="shared" si="5"/>
        <v>2018</v>
      </c>
      <c r="F379" s="203" t="s">
        <v>2100</v>
      </c>
      <c r="G379" s="128" t="s">
        <v>120</v>
      </c>
      <c r="H379" s="125" t="s">
        <v>2074</v>
      </c>
      <c r="I379" s="129">
        <f>'16'!G34</f>
        <v>0</v>
      </c>
      <c r="J379" s="158"/>
    </row>
    <row r="380" spans="2:10" ht="15">
      <c r="B380" s="125" t="str">
        <f>INDEX(SUM!D:D,MATCH(SUM!$F$3,SUM!B:B,0),0)</f>
        <v>P108</v>
      </c>
      <c r="C380" s="127">
        <v>45</v>
      </c>
      <c r="D380" s="124" t="s">
        <v>1663</v>
      </c>
      <c r="E380" s="127">
        <f t="shared" si="5"/>
        <v>2018</v>
      </c>
      <c r="F380" s="203" t="s">
        <v>2101</v>
      </c>
      <c r="G380" s="128" t="s">
        <v>120</v>
      </c>
      <c r="H380" s="125" t="s">
        <v>2075</v>
      </c>
      <c r="I380" s="129">
        <f>'16'!G35</f>
        <v>0</v>
      </c>
      <c r="J380" s="158"/>
    </row>
    <row r="381" spans="2:10" ht="15">
      <c r="B381" s="125" t="str">
        <f>INDEX(SUM!D:D,MATCH(SUM!$F$3,SUM!B:B,0),0)</f>
        <v>P108</v>
      </c>
      <c r="C381" s="127">
        <v>45</v>
      </c>
      <c r="D381" s="124" t="s">
        <v>1663</v>
      </c>
      <c r="E381" s="127">
        <f t="shared" si="5"/>
        <v>2018</v>
      </c>
      <c r="F381" s="203" t="s">
        <v>2102</v>
      </c>
      <c r="G381" s="128" t="s">
        <v>120</v>
      </c>
      <c r="H381" s="125" t="s">
        <v>2076</v>
      </c>
      <c r="I381" s="129">
        <f>'16'!G36</f>
        <v>0</v>
      </c>
      <c r="J381" s="158"/>
    </row>
    <row r="382" spans="2:10" ht="15">
      <c r="B382" s="125" t="str">
        <f>INDEX(SUM!D:D,MATCH(SUM!$F$3,SUM!B:B,0),0)</f>
        <v>P108</v>
      </c>
      <c r="C382" s="127">
        <v>46</v>
      </c>
      <c r="D382" s="124" t="s">
        <v>1664</v>
      </c>
      <c r="E382" s="127">
        <f t="shared" si="5"/>
        <v>2018</v>
      </c>
      <c r="F382" s="203" t="s">
        <v>1816</v>
      </c>
      <c r="G382" s="128" t="s">
        <v>120</v>
      </c>
      <c r="H382" s="125" t="s">
        <v>1692</v>
      </c>
      <c r="I382" s="129">
        <f>'16'!D48</f>
        <v>466540.99</v>
      </c>
      <c r="J382" s="158"/>
    </row>
    <row r="383" spans="2:10" ht="15">
      <c r="B383" s="125" t="str">
        <f>INDEX(SUM!D:D,MATCH(SUM!$F$3,SUM!B:B,0),0)</f>
        <v>P108</v>
      </c>
      <c r="C383" s="127">
        <v>46</v>
      </c>
      <c r="D383" s="124" t="s">
        <v>1664</v>
      </c>
      <c r="E383" s="127">
        <f t="shared" si="5"/>
        <v>2018</v>
      </c>
      <c r="F383" s="203" t="s">
        <v>1817</v>
      </c>
      <c r="G383" s="128" t="s">
        <v>120</v>
      </c>
      <c r="H383" s="125" t="s">
        <v>1693</v>
      </c>
      <c r="I383" s="129">
        <f>'16'!D49</f>
        <v>388203.32</v>
      </c>
      <c r="J383" s="158"/>
    </row>
    <row r="384" spans="2:10" ht="15">
      <c r="B384" s="125" t="str">
        <f>INDEX(SUM!D:D,MATCH(SUM!$F$3,SUM!B:B,0),0)</f>
        <v>P108</v>
      </c>
      <c r="C384" s="127">
        <v>46</v>
      </c>
      <c r="D384" s="124" t="s">
        <v>1664</v>
      </c>
      <c r="E384" s="127">
        <f t="shared" si="5"/>
        <v>2018</v>
      </c>
      <c r="F384" s="203" t="s">
        <v>1818</v>
      </c>
      <c r="G384" s="128" t="s">
        <v>120</v>
      </c>
      <c r="H384" s="125" t="s">
        <v>1694</v>
      </c>
      <c r="I384" s="129">
        <f>'16'!D50</f>
        <v>388305.08</v>
      </c>
      <c r="J384" s="158"/>
    </row>
    <row r="385" spans="2:10" ht="15">
      <c r="B385" s="125" t="str">
        <f>INDEX(SUM!D:D,MATCH(SUM!$F$3,SUM!B:B,0),0)</f>
        <v>P108</v>
      </c>
      <c r="C385" s="127">
        <v>46</v>
      </c>
      <c r="D385" s="124" t="s">
        <v>1664</v>
      </c>
      <c r="E385" s="127">
        <f t="shared" si="5"/>
        <v>2018</v>
      </c>
      <c r="F385" s="203" t="s">
        <v>1819</v>
      </c>
      <c r="G385" s="128" t="s">
        <v>120</v>
      </c>
      <c r="H385" s="125" t="s">
        <v>1695</v>
      </c>
      <c r="I385" s="129">
        <f>'16'!D51</f>
        <v>436902.26</v>
      </c>
      <c r="J385" s="158"/>
    </row>
    <row r="386" spans="2:10" ht="15">
      <c r="B386" s="125" t="str">
        <f>INDEX(SUM!D:D,MATCH(SUM!$F$3,SUM!B:B,0),0)</f>
        <v>P108</v>
      </c>
      <c r="C386" s="127">
        <v>46</v>
      </c>
      <c r="D386" s="124" t="s">
        <v>1664</v>
      </c>
      <c r="E386" s="127">
        <f t="shared" si="5"/>
        <v>2018</v>
      </c>
      <c r="F386" s="203" t="s">
        <v>1820</v>
      </c>
      <c r="G386" s="128" t="s">
        <v>120</v>
      </c>
      <c r="H386" s="125" t="s">
        <v>1696</v>
      </c>
      <c r="I386" s="129">
        <f>'16'!D52</f>
        <v>402531.85</v>
      </c>
      <c r="J386" s="158"/>
    </row>
    <row r="387" spans="2:10" ht="15">
      <c r="B387" s="125" t="str">
        <f>INDEX(SUM!D:D,MATCH(SUM!$F$3,SUM!B:B,0),0)</f>
        <v>P108</v>
      </c>
      <c r="C387" s="127">
        <v>46</v>
      </c>
      <c r="D387" s="124" t="s">
        <v>1664</v>
      </c>
      <c r="E387" s="127">
        <f t="shared" si="5"/>
        <v>2018</v>
      </c>
      <c r="F387" s="203" t="s">
        <v>1821</v>
      </c>
      <c r="G387" s="128" t="s">
        <v>120</v>
      </c>
      <c r="H387" s="125" t="s">
        <v>1697</v>
      </c>
      <c r="I387" s="129">
        <f>'16'!D53</f>
        <v>403444.87</v>
      </c>
      <c r="J387" s="158"/>
    </row>
    <row r="388" spans="2:10" ht="15">
      <c r="B388" s="125" t="str">
        <f>INDEX(SUM!D:D,MATCH(SUM!$F$3,SUM!B:B,0),0)</f>
        <v>P108</v>
      </c>
      <c r="C388" s="127">
        <v>46</v>
      </c>
      <c r="D388" s="124" t="s">
        <v>1664</v>
      </c>
      <c r="E388" s="127">
        <f t="shared" si="5"/>
        <v>2018</v>
      </c>
      <c r="F388" s="203" t="s">
        <v>1822</v>
      </c>
      <c r="G388" s="128" t="s">
        <v>120</v>
      </c>
      <c r="H388" s="125" t="s">
        <v>1698</v>
      </c>
      <c r="I388" s="129">
        <f>'16'!D54</f>
        <v>405950.7</v>
      </c>
      <c r="J388" s="158"/>
    </row>
    <row r="389" spans="2:10" ht="15">
      <c r="B389" s="125" t="str">
        <f>INDEX(SUM!D:D,MATCH(SUM!$F$3,SUM!B:B,0),0)</f>
        <v>P108</v>
      </c>
      <c r="C389" s="127">
        <v>46</v>
      </c>
      <c r="D389" s="124" t="s">
        <v>1664</v>
      </c>
      <c r="E389" s="127">
        <f t="shared" si="5"/>
        <v>2018</v>
      </c>
      <c r="F389" s="203" t="s">
        <v>1823</v>
      </c>
      <c r="G389" s="128" t="s">
        <v>120</v>
      </c>
      <c r="H389" s="125" t="s">
        <v>1699</v>
      </c>
      <c r="I389" s="129">
        <f>'16'!D55</f>
        <v>409967.78</v>
      </c>
      <c r="J389" s="158"/>
    </row>
    <row r="390" spans="2:10" ht="15">
      <c r="B390" s="125" t="str">
        <f>INDEX(SUM!D:D,MATCH(SUM!$F$3,SUM!B:B,0),0)</f>
        <v>P108</v>
      </c>
      <c r="C390" s="127">
        <v>46</v>
      </c>
      <c r="D390" s="124" t="s">
        <v>1664</v>
      </c>
      <c r="E390" s="127">
        <f t="shared" si="5"/>
        <v>2018</v>
      </c>
      <c r="F390" s="203" t="s">
        <v>1824</v>
      </c>
      <c r="G390" s="128" t="s">
        <v>120</v>
      </c>
      <c r="H390" s="125" t="s">
        <v>1700</v>
      </c>
      <c r="I390" s="129">
        <f>'16'!D56</f>
        <v>402704.83</v>
      </c>
      <c r="J390" s="158"/>
    </row>
    <row r="391" spans="2:10" ht="15">
      <c r="B391" s="125" t="str">
        <f>INDEX(SUM!D:D,MATCH(SUM!$F$3,SUM!B:B,0),0)</f>
        <v>P108</v>
      </c>
      <c r="C391" s="127">
        <v>46</v>
      </c>
      <c r="D391" s="124" t="s">
        <v>1664</v>
      </c>
      <c r="E391" s="127">
        <f t="shared" si="5"/>
        <v>2018</v>
      </c>
      <c r="F391" s="203" t="s">
        <v>1825</v>
      </c>
      <c r="G391" s="128" t="s">
        <v>120</v>
      </c>
      <c r="H391" s="125" t="s">
        <v>1701</v>
      </c>
      <c r="I391" s="129">
        <f>'16'!D57</f>
        <v>401464.69</v>
      </c>
      <c r="J391" s="158"/>
    </row>
    <row r="392" spans="2:10" ht="15">
      <c r="B392" s="125" t="str">
        <f>INDEX(SUM!D:D,MATCH(SUM!$F$3,SUM!B:B,0),0)</f>
        <v>P108</v>
      </c>
      <c r="C392" s="127">
        <v>46</v>
      </c>
      <c r="D392" s="124" t="s">
        <v>1664</v>
      </c>
      <c r="E392" s="127">
        <f t="shared" si="5"/>
        <v>2018</v>
      </c>
      <c r="F392" s="203" t="s">
        <v>1826</v>
      </c>
      <c r="G392" s="128" t="s">
        <v>120</v>
      </c>
      <c r="H392" s="125" t="s">
        <v>1702</v>
      </c>
      <c r="I392" s="129">
        <f>'16'!D58</f>
        <v>396249.63</v>
      </c>
      <c r="J392" s="158"/>
    </row>
    <row r="393" spans="2:10" ht="15">
      <c r="B393" s="125" t="str">
        <f>INDEX(SUM!D:D,MATCH(SUM!$F$3,SUM!B:B,0),0)</f>
        <v>P108</v>
      </c>
      <c r="C393" s="127">
        <v>46</v>
      </c>
      <c r="D393" s="124" t="s">
        <v>1664</v>
      </c>
      <c r="E393" s="127">
        <f t="shared" si="5"/>
        <v>2018</v>
      </c>
      <c r="F393" s="203" t="s">
        <v>1827</v>
      </c>
      <c r="G393" s="128" t="s">
        <v>120</v>
      </c>
      <c r="H393" s="125" t="s">
        <v>1703</v>
      </c>
      <c r="I393" s="129">
        <f>'16'!D59</f>
        <v>390492.9</v>
      </c>
      <c r="J393" s="158"/>
    </row>
    <row r="394" spans="2:10" ht="15">
      <c r="B394" s="125" t="str">
        <f>INDEX(SUM!D:D,MATCH(SUM!$F$3,SUM!B:B,0),0)</f>
        <v>P108</v>
      </c>
      <c r="C394" s="127">
        <v>46</v>
      </c>
      <c r="D394" s="124" t="s">
        <v>1664</v>
      </c>
      <c r="E394" s="127">
        <f t="shared" si="5"/>
        <v>2018</v>
      </c>
      <c r="F394" s="203" t="s">
        <v>1828</v>
      </c>
      <c r="G394" s="128" t="s">
        <v>120</v>
      </c>
      <c r="H394" s="125" t="s">
        <v>1704</v>
      </c>
      <c r="I394" s="129">
        <f>'16'!D60</f>
        <v>382099.3</v>
      </c>
      <c r="J394" s="158"/>
    </row>
    <row r="395" spans="2:10" ht="15">
      <c r="B395" s="125" t="str">
        <f>INDEX(SUM!D:D,MATCH(SUM!$F$3,SUM!B:B,0),0)</f>
        <v>P108</v>
      </c>
      <c r="C395" s="127">
        <v>46</v>
      </c>
      <c r="D395" s="124" t="s">
        <v>1664</v>
      </c>
      <c r="E395" s="127">
        <f aca="true" t="shared" si="6" ref="E395:E458">E394</f>
        <v>2018</v>
      </c>
      <c r="F395" s="203" t="s">
        <v>1829</v>
      </c>
      <c r="G395" s="128" t="s">
        <v>120</v>
      </c>
      <c r="H395" s="125" t="s">
        <v>1666</v>
      </c>
      <c r="I395" s="129">
        <f>'16'!E48</f>
        <v>466520.99</v>
      </c>
      <c r="J395" s="158"/>
    </row>
    <row r="396" spans="2:10" ht="15">
      <c r="B396" s="125" t="str">
        <f>INDEX(SUM!D:D,MATCH(SUM!$F$3,SUM!B:B,0),0)</f>
        <v>P108</v>
      </c>
      <c r="C396" s="127">
        <v>46</v>
      </c>
      <c r="D396" s="124" t="s">
        <v>1664</v>
      </c>
      <c r="E396" s="127">
        <f t="shared" si="6"/>
        <v>2018</v>
      </c>
      <c r="F396" s="203" t="s">
        <v>1830</v>
      </c>
      <c r="G396" s="128" t="s">
        <v>120</v>
      </c>
      <c r="H396" s="125" t="s">
        <v>1667</v>
      </c>
      <c r="I396" s="129">
        <f>'16'!E49</f>
        <v>388203.32</v>
      </c>
      <c r="J396" s="158"/>
    </row>
    <row r="397" spans="2:10" ht="15">
      <c r="B397" s="125" t="str">
        <f>INDEX(SUM!D:D,MATCH(SUM!$F$3,SUM!B:B,0),0)</f>
        <v>P108</v>
      </c>
      <c r="C397" s="127">
        <v>46</v>
      </c>
      <c r="D397" s="124" t="s">
        <v>1664</v>
      </c>
      <c r="E397" s="127">
        <f t="shared" si="6"/>
        <v>2018</v>
      </c>
      <c r="F397" s="203" t="s">
        <v>1831</v>
      </c>
      <c r="G397" s="128" t="s">
        <v>120</v>
      </c>
      <c r="H397" s="125" t="s">
        <v>1668</v>
      </c>
      <c r="I397" s="129">
        <f>'16'!E50</f>
        <v>388305.08</v>
      </c>
      <c r="J397" s="158"/>
    </row>
    <row r="398" spans="2:10" ht="15">
      <c r="B398" s="125" t="str">
        <f>INDEX(SUM!D:D,MATCH(SUM!$F$3,SUM!B:B,0),0)</f>
        <v>P108</v>
      </c>
      <c r="C398" s="127">
        <v>46</v>
      </c>
      <c r="D398" s="124" t="s">
        <v>1664</v>
      </c>
      <c r="E398" s="127">
        <f t="shared" si="6"/>
        <v>2018</v>
      </c>
      <c r="F398" s="203" t="s">
        <v>1832</v>
      </c>
      <c r="G398" s="128" t="s">
        <v>120</v>
      </c>
      <c r="H398" s="125" t="s">
        <v>1669</v>
      </c>
      <c r="I398" s="129">
        <f>'16'!E51</f>
        <v>436902.28</v>
      </c>
      <c r="J398" s="158"/>
    </row>
    <row r="399" spans="2:10" ht="15">
      <c r="B399" s="125" t="str">
        <f>INDEX(SUM!D:D,MATCH(SUM!$F$3,SUM!B:B,0),0)</f>
        <v>P108</v>
      </c>
      <c r="C399" s="127">
        <v>46</v>
      </c>
      <c r="D399" s="124" t="s">
        <v>1664</v>
      </c>
      <c r="E399" s="127">
        <f t="shared" si="6"/>
        <v>2018</v>
      </c>
      <c r="F399" s="203" t="s">
        <v>1833</v>
      </c>
      <c r="G399" s="128" t="s">
        <v>120</v>
      </c>
      <c r="H399" s="125" t="s">
        <v>1670</v>
      </c>
      <c r="I399" s="129">
        <f>'16'!E52</f>
        <v>402531.85</v>
      </c>
      <c r="J399" s="158"/>
    </row>
    <row r="400" spans="2:10" ht="15">
      <c r="B400" s="125" t="str">
        <f>INDEX(SUM!D:D,MATCH(SUM!$F$3,SUM!B:B,0),0)</f>
        <v>P108</v>
      </c>
      <c r="C400" s="127">
        <v>46</v>
      </c>
      <c r="D400" s="124" t="s">
        <v>1664</v>
      </c>
      <c r="E400" s="127">
        <f t="shared" si="6"/>
        <v>2018</v>
      </c>
      <c r="F400" s="203" t="s">
        <v>1834</v>
      </c>
      <c r="G400" s="128" t="s">
        <v>120</v>
      </c>
      <c r="H400" s="125" t="s">
        <v>1671</v>
      </c>
      <c r="I400" s="129">
        <f>'16'!E53</f>
        <v>403444.87</v>
      </c>
      <c r="J400" s="158"/>
    </row>
    <row r="401" spans="2:10" ht="15">
      <c r="B401" s="125" t="str">
        <f>INDEX(SUM!D:D,MATCH(SUM!$F$3,SUM!B:B,0),0)</f>
        <v>P108</v>
      </c>
      <c r="C401" s="127">
        <v>46</v>
      </c>
      <c r="D401" s="124" t="s">
        <v>1664</v>
      </c>
      <c r="E401" s="127">
        <f t="shared" si="6"/>
        <v>2018</v>
      </c>
      <c r="F401" s="203" t="s">
        <v>1835</v>
      </c>
      <c r="G401" s="128" t="s">
        <v>120</v>
      </c>
      <c r="H401" s="125" t="s">
        <v>1672</v>
      </c>
      <c r="I401" s="129">
        <f>'16'!E54</f>
        <v>405950.7</v>
      </c>
      <c r="J401" s="158"/>
    </row>
    <row r="402" spans="2:10" ht="15">
      <c r="B402" s="125" t="str">
        <f>INDEX(SUM!D:D,MATCH(SUM!$F$3,SUM!B:B,0),0)</f>
        <v>P108</v>
      </c>
      <c r="C402" s="127">
        <v>46</v>
      </c>
      <c r="D402" s="124" t="s">
        <v>1664</v>
      </c>
      <c r="E402" s="127">
        <f t="shared" si="6"/>
        <v>2018</v>
      </c>
      <c r="F402" s="203" t="s">
        <v>1836</v>
      </c>
      <c r="G402" s="128" t="s">
        <v>120</v>
      </c>
      <c r="H402" s="125" t="s">
        <v>1673</v>
      </c>
      <c r="I402" s="129">
        <f>'16'!E55</f>
        <v>409967.78</v>
      </c>
      <c r="J402" s="158"/>
    </row>
    <row r="403" spans="2:10" ht="15">
      <c r="B403" s="125" t="str">
        <f>INDEX(SUM!D:D,MATCH(SUM!$F$3,SUM!B:B,0),0)</f>
        <v>P108</v>
      </c>
      <c r="C403" s="127">
        <v>46</v>
      </c>
      <c r="D403" s="124" t="s">
        <v>1664</v>
      </c>
      <c r="E403" s="127">
        <f t="shared" si="6"/>
        <v>2018</v>
      </c>
      <c r="F403" s="203" t="s">
        <v>1837</v>
      </c>
      <c r="G403" s="128" t="s">
        <v>120</v>
      </c>
      <c r="H403" s="125" t="s">
        <v>1674</v>
      </c>
      <c r="I403" s="129">
        <f>'16'!E56</f>
        <v>402704.83</v>
      </c>
      <c r="J403" s="158"/>
    </row>
    <row r="404" spans="2:10" ht="15">
      <c r="B404" s="125" t="str">
        <f>INDEX(SUM!D:D,MATCH(SUM!$F$3,SUM!B:B,0),0)</f>
        <v>P108</v>
      </c>
      <c r="C404" s="127">
        <v>46</v>
      </c>
      <c r="D404" s="124" t="s">
        <v>1664</v>
      </c>
      <c r="E404" s="127">
        <f t="shared" si="6"/>
        <v>2018</v>
      </c>
      <c r="F404" s="203" t="s">
        <v>1838</v>
      </c>
      <c r="G404" s="128" t="s">
        <v>120</v>
      </c>
      <c r="H404" s="125" t="s">
        <v>1675</v>
      </c>
      <c r="I404" s="129">
        <f>'16'!E57</f>
        <v>401464.69</v>
      </c>
      <c r="J404" s="158"/>
    </row>
    <row r="405" spans="2:10" ht="15">
      <c r="B405" s="125" t="str">
        <f>INDEX(SUM!D:D,MATCH(SUM!$F$3,SUM!B:B,0),0)</f>
        <v>P108</v>
      </c>
      <c r="C405" s="127">
        <v>46</v>
      </c>
      <c r="D405" s="124" t="s">
        <v>1664</v>
      </c>
      <c r="E405" s="127">
        <f t="shared" si="6"/>
        <v>2018</v>
      </c>
      <c r="F405" s="203" t="s">
        <v>1839</v>
      </c>
      <c r="G405" s="128" t="s">
        <v>120</v>
      </c>
      <c r="H405" s="125" t="s">
        <v>1676</v>
      </c>
      <c r="I405" s="129">
        <f>'16'!E58</f>
        <v>396249.63</v>
      </c>
      <c r="J405" s="158"/>
    </row>
    <row r="406" spans="2:10" ht="15">
      <c r="B406" s="125" t="str">
        <f>INDEX(SUM!D:D,MATCH(SUM!$F$3,SUM!B:B,0),0)</f>
        <v>P108</v>
      </c>
      <c r="C406" s="127">
        <v>46</v>
      </c>
      <c r="D406" s="124" t="s">
        <v>1664</v>
      </c>
      <c r="E406" s="127">
        <f t="shared" si="6"/>
        <v>2018</v>
      </c>
      <c r="F406" s="203" t="s">
        <v>1840</v>
      </c>
      <c r="G406" s="128" t="s">
        <v>120</v>
      </c>
      <c r="H406" s="125" t="s">
        <v>1677</v>
      </c>
      <c r="I406" s="129">
        <f>'16'!E59</f>
        <v>390492.9</v>
      </c>
      <c r="J406" s="158"/>
    </row>
    <row r="407" spans="2:10" ht="15">
      <c r="B407" s="125" t="str">
        <f>INDEX(SUM!D:D,MATCH(SUM!$F$3,SUM!B:B,0),0)</f>
        <v>P108</v>
      </c>
      <c r="C407" s="127">
        <v>46</v>
      </c>
      <c r="D407" s="124" t="s">
        <v>1664</v>
      </c>
      <c r="E407" s="127">
        <f t="shared" si="6"/>
        <v>2018</v>
      </c>
      <c r="F407" s="203" t="s">
        <v>1841</v>
      </c>
      <c r="G407" s="128" t="s">
        <v>120</v>
      </c>
      <c r="H407" s="125" t="s">
        <v>1678</v>
      </c>
      <c r="I407" s="129">
        <f>'16'!E60</f>
        <v>385902.86</v>
      </c>
      <c r="J407" s="158"/>
    </row>
    <row r="408" spans="2:10" ht="15">
      <c r="B408" s="125" t="str">
        <f>INDEX(SUM!D:D,MATCH(SUM!$F$3,SUM!B:B,0),0)</f>
        <v>P108</v>
      </c>
      <c r="C408" s="127">
        <v>46</v>
      </c>
      <c r="D408" s="124" t="s">
        <v>1664</v>
      </c>
      <c r="E408" s="127">
        <f t="shared" si="6"/>
        <v>2018</v>
      </c>
      <c r="F408" s="203" t="s">
        <v>1842</v>
      </c>
      <c r="G408" s="128" t="s">
        <v>120</v>
      </c>
      <c r="H408" s="125" t="s">
        <v>1679</v>
      </c>
      <c r="I408" s="129" t="str">
        <f>'16'!F48</f>
        <v>                                -   </v>
      </c>
      <c r="J408" s="158"/>
    </row>
    <row r="409" spans="2:10" ht="15">
      <c r="B409" s="125" t="str">
        <f>INDEX(SUM!D:D,MATCH(SUM!$F$3,SUM!B:B,0),0)</f>
        <v>P108</v>
      </c>
      <c r="C409" s="127">
        <v>46</v>
      </c>
      <c r="D409" s="124" t="s">
        <v>1664</v>
      </c>
      <c r="E409" s="127">
        <f t="shared" si="6"/>
        <v>2018</v>
      </c>
      <c r="F409" s="203" t="s">
        <v>1843</v>
      </c>
      <c r="G409" s="128" t="s">
        <v>120</v>
      </c>
      <c r="H409" s="125" t="s">
        <v>1680</v>
      </c>
      <c r="I409" s="129" t="str">
        <f>'16'!F49</f>
        <v>                                -   </v>
      </c>
      <c r="J409" s="158"/>
    </row>
    <row r="410" spans="2:10" ht="15">
      <c r="B410" s="125" t="str">
        <f>INDEX(SUM!D:D,MATCH(SUM!$F$3,SUM!B:B,0),0)</f>
        <v>P108</v>
      </c>
      <c r="C410" s="127">
        <v>46</v>
      </c>
      <c r="D410" s="124" t="s">
        <v>1664</v>
      </c>
      <c r="E410" s="127">
        <f t="shared" si="6"/>
        <v>2018</v>
      </c>
      <c r="F410" s="203" t="s">
        <v>1844</v>
      </c>
      <c r="G410" s="128" t="s">
        <v>120</v>
      </c>
      <c r="H410" s="125" t="s">
        <v>1681</v>
      </c>
      <c r="I410" s="129" t="str">
        <f>'16'!F50</f>
        <v>                                -   </v>
      </c>
      <c r="J410" s="158"/>
    </row>
    <row r="411" spans="2:10" ht="15">
      <c r="B411" s="125" t="str">
        <f>INDEX(SUM!D:D,MATCH(SUM!$F$3,SUM!B:B,0),0)</f>
        <v>P108</v>
      </c>
      <c r="C411" s="127">
        <v>46</v>
      </c>
      <c r="D411" s="124" t="s">
        <v>1664</v>
      </c>
      <c r="E411" s="127">
        <f t="shared" si="6"/>
        <v>2018</v>
      </c>
      <c r="F411" s="203" t="s">
        <v>1845</v>
      </c>
      <c r="G411" s="128" t="s">
        <v>120</v>
      </c>
      <c r="H411" s="125" t="s">
        <v>1682</v>
      </c>
      <c r="I411" s="129" t="str">
        <f>'16'!F51</f>
        <v>                                -   </v>
      </c>
      <c r="J411" s="158"/>
    </row>
    <row r="412" spans="2:10" ht="15">
      <c r="B412" s="125" t="str">
        <f>INDEX(SUM!D:D,MATCH(SUM!$F$3,SUM!B:B,0),0)</f>
        <v>P108</v>
      </c>
      <c r="C412" s="127">
        <v>46</v>
      </c>
      <c r="D412" s="124" t="s">
        <v>1664</v>
      </c>
      <c r="E412" s="127">
        <f t="shared" si="6"/>
        <v>2018</v>
      </c>
      <c r="F412" s="203" t="s">
        <v>1846</v>
      </c>
      <c r="G412" s="128" t="s">
        <v>120</v>
      </c>
      <c r="H412" s="125" t="s">
        <v>1683</v>
      </c>
      <c r="I412" s="129" t="str">
        <f>'16'!F52</f>
        <v>                                -   </v>
      </c>
      <c r="J412" s="158"/>
    </row>
    <row r="413" spans="2:10" ht="15">
      <c r="B413" s="125" t="str">
        <f>INDEX(SUM!D:D,MATCH(SUM!$F$3,SUM!B:B,0),0)</f>
        <v>P108</v>
      </c>
      <c r="C413" s="127">
        <v>46</v>
      </c>
      <c r="D413" s="124" t="s">
        <v>1664</v>
      </c>
      <c r="E413" s="127">
        <f t="shared" si="6"/>
        <v>2018</v>
      </c>
      <c r="F413" s="203" t="s">
        <v>1847</v>
      </c>
      <c r="G413" s="128" t="s">
        <v>120</v>
      </c>
      <c r="H413" s="125" t="s">
        <v>1684</v>
      </c>
      <c r="I413" s="129" t="str">
        <f>'16'!F53</f>
        <v>                                -   </v>
      </c>
      <c r="J413" s="158"/>
    </row>
    <row r="414" spans="2:10" ht="15">
      <c r="B414" s="125" t="str">
        <f>INDEX(SUM!D:D,MATCH(SUM!$F$3,SUM!B:B,0),0)</f>
        <v>P108</v>
      </c>
      <c r="C414" s="127">
        <v>46</v>
      </c>
      <c r="D414" s="124" t="s">
        <v>1664</v>
      </c>
      <c r="E414" s="127">
        <f t="shared" si="6"/>
        <v>2018</v>
      </c>
      <c r="F414" s="203" t="s">
        <v>1848</v>
      </c>
      <c r="G414" s="128" t="s">
        <v>120</v>
      </c>
      <c r="H414" s="125" t="s">
        <v>1685</v>
      </c>
      <c r="I414" s="129" t="str">
        <f>'16'!F54</f>
        <v>                                -   </v>
      </c>
      <c r="J414" s="158"/>
    </row>
    <row r="415" spans="2:10" ht="15">
      <c r="B415" s="125" t="str">
        <f>INDEX(SUM!D:D,MATCH(SUM!$F$3,SUM!B:B,0),0)</f>
        <v>P108</v>
      </c>
      <c r="C415" s="127">
        <v>46</v>
      </c>
      <c r="D415" s="124" t="s">
        <v>1664</v>
      </c>
      <c r="E415" s="127">
        <f t="shared" si="6"/>
        <v>2018</v>
      </c>
      <c r="F415" s="203" t="s">
        <v>1849</v>
      </c>
      <c r="G415" s="128" t="s">
        <v>120</v>
      </c>
      <c r="H415" s="125" t="s">
        <v>1686</v>
      </c>
      <c r="I415" s="129" t="str">
        <f>'16'!F55</f>
        <v>                                -   </v>
      </c>
      <c r="J415" s="158"/>
    </row>
    <row r="416" spans="2:10" ht="15">
      <c r="B416" s="125" t="str">
        <f>INDEX(SUM!D:D,MATCH(SUM!$F$3,SUM!B:B,0),0)</f>
        <v>P108</v>
      </c>
      <c r="C416" s="127">
        <v>46</v>
      </c>
      <c r="D416" s="124" t="s">
        <v>1664</v>
      </c>
      <c r="E416" s="127">
        <f t="shared" si="6"/>
        <v>2018</v>
      </c>
      <c r="F416" s="203" t="s">
        <v>1850</v>
      </c>
      <c r="G416" s="128" t="s">
        <v>120</v>
      </c>
      <c r="H416" s="125" t="s">
        <v>1687</v>
      </c>
      <c r="I416" s="129" t="str">
        <f>'16'!F56</f>
        <v>                                -   </v>
      </c>
      <c r="J416" s="158"/>
    </row>
    <row r="417" spans="2:10" ht="15">
      <c r="B417" s="125" t="str">
        <f>INDEX(SUM!D:D,MATCH(SUM!$F$3,SUM!B:B,0),0)</f>
        <v>P108</v>
      </c>
      <c r="C417" s="127">
        <v>46</v>
      </c>
      <c r="D417" s="124" t="s">
        <v>1664</v>
      </c>
      <c r="E417" s="127">
        <f t="shared" si="6"/>
        <v>2018</v>
      </c>
      <c r="F417" s="203" t="s">
        <v>1851</v>
      </c>
      <c r="G417" s="128" t="s">
        <v>120</v>
      </c>
      <c r="H417" s="125" t="s">
        <v>1688</v>
      </c>
      <c r="I417" s="129" t="str">
        <f>'16'!F57</f>
        <v>                                -   </v>
      </c>
      <c r="J417" s="158"/>
    </row>
    <row r="418" spans="2:10" ht="15">
      <c r="B418" s="125" t="str">
        <f>INDEX(SUM!D:D,MATCH(SUM!$F$3,SUM!B:B,0),0)</f>
        <v>P108</v>
      </c>
      <c r="C418" s="127">
        <v>46</v>
      </c>
      <c r="D418" s="124" t="s">
        <v>1664</v>
      </c>
      <c r="E418" s="127">
        <f t="shared" si="6"/>
        <v>2018</v>
      </c>
      <c r="F418" s="203" t="s">
        <v>1852</v>
      </c>
      <c r="G418" s="128" t="s">
        <v>120</v>
      </c>
      <c r="H418" s="125" t="s">
        <v>1689</v>
      </c>
      <c r="I418" s="129" t="str">
        <f>'16'!F58</f>
        <v>                                -   </v>
      </c>
      <c r="J418" s="158"/>
    </row>
    <row r="419" spans="2:10" ht="15">
      <c r="B419" s="125" t="str">
        <f>INDEX(SUM!D:D,MATCH(SUM!$F$3,SUM!B:B,0),0)</f>
        <v>P108</v>
      </c>
      <c r="C419" s="127">
        <v>46</v>
      </c>
      <c r="D419" s="124" t="s">
        <v>1664</v>
      </c>
      <c r="E419" s="127">
        <f t="shared" si="6"/>
        <v>2018</v>
      </c>
      <c r="F419" s="203" t="s">
        <v>1853</v>
      </c>
      <c r="G419" s="128" t="s">
        <v>120</v>
      </c>
      <c r="H419" s="125" t="s">
        <v>1690</v>
      </c>
      <c r="I419" s="129" t="str">
        <f>'16'!F59</f>
        <v>                                -   </v>
      </c>
      <c r="J419" s="158"/>
    </row>
    <row r="420" spans="2:10" ht="15">
      <c r="B420" s="125" t="str">
        <f>INDEX(SUM!D:D,MATCH(SUM!$F$3,SUM!B:B,0),0)</f>
        <v>P108</v>
      </c>
      <c r="C420" s="127">
        <v>46</v>
      </c>
      <c r="D420" s="124" t="s">
        <v>1664</v>
      </c>
      <c r="E420" s="127">
        <f t="shared" si="6"/>
        <v>2018</v>
      </c>
      <c r="F420" s="203" t="s">
        <v>1854</v>
      </c>
      <c r="G420" s="128" t="s">
        <v>120</v>
      </c>
      <c r="H420" s="125" t="s">
        <v>1691</v>
      </c>
      <c r="I420" s="129" t="str">
        <f>'16'!F60</f>
        <v>                                -   </v>
      </c>
      <c r="J420" s="158"/>
    </row>
    <row r="421" spans="2:10" ht="15">
      <c r="B421" s="125" t="str">
        <f>INDEX(SUM!D:D,MATCH(SUM!$F$3,SUM!B:B,0),0)</f>
        <v>P108</v>
      </c>
      <c r="C421" s="127">
        <v>46</v>
      </c>
      <c r="D421" s="124" t="s">
        <v>1664</v>
      </c>
      <c r="E421" s="127">
        <f t="shared" si="6"/>
        <v>2018</v>
      </c>
      <c r="F421" s="203" t="s">
        <v>2103</v>
      </c>
      <c r="G421" s="128" t="s">
        <v>120</v>
      </c>
      <c r="H421" s="125" t="s">
        <v>2051</v>
      </c>
      <c r="I421" s="129">
        <f>'16'!G48</f>
        <v>466520.99</v>
      </c>
      <c r="J421" s="158"/>
    </row>
    <row r="422" spans="2:10" ht="15">
      <c r="B422" s="125" t="str">
        <f>INDEX(SUM!D:D,MATCH(SUM!$F$3,SUM!B:B,0),0)</f>
        <v>P108</v>
      </c>
      <c r="C422" s="127">
        <v>46</v>
      </c>
      <c r="D422" s="124" t="s">
        <v>1664</v>
      </c>
      <c r="E422" s="127">
        <f t="shared" si="6"/>
        <v>2018</v>
      </c>
      <c r="F422" s="203" t="s">
        <v>2104</v>
      </c>
      <c r="G422" s="128" t="s">
        <v>120</v>
      </c>
      <c r="H422" s="125" t="s">
        <v>2052</v>
      </c>
      <c r="I422" s="129">
        <f>'16'!G49</f>
        <v>388203.32</v>
      </c>
      <c r="J422" s="158"/>
    </row>
    <row r="423" spans="2:10" ht="15">
      <c r="B423" s="125" t="str">
        <f>INDEX(SUM!D:D,MATCH(SUM!$F$3,SUM!B:B,0),0)</f>
        <v>P108</v>
      </c>
      <c r="C423" s="127">
        <v>46</v>
      </c>
      <c r="D423" s="124" t="s">
        <v>1664</v>
      </c>
      <c r="E423" s="127">
        <f t="shared" si="6"/>
        <v>2018</v>
      </c>
      <c r="F423" s="203" t="s">
        <v>2105</v>
      </c>
      <c r="G423" s="128" t="s">
        <v>120</v>
      </c>
      <c r="H423" s="125" t="s">
        <v>2053</v>
      </c>
      <c r="I423" s="129">
        <f>'16'!G50</f>
        <v>388305.08</v>
      </c>
      <c r="J423" s="158"/>
    </row>
    <row r="424" spans="2:10" ht="15">
      <c r="B424" s="125" t="str">
        <f>INDEX(SUM!D:D,MATCH(SUM!$F$3,SUM!B:B,0),0)</f>
        <v>P108</v>
      </c>
      <c r="C424" s="127">
        <v>46</v>
      </c>
      <c r="D424" s="124" t="s">
        <v>1664</v>
      </c>
      <c r="E424" s="127">
        <f t="shared" si="6"/>
        <v>2018</v>
      </c>
      <c r="F424" s="203" t="s">
        <v>2106</v>
      </c>
      <c r="G424" s="128" t="s">
        <v>120</v>
      </c>
      <c r="H424" s="125" t="s">
        <v>2054</v>
      </c>
      <c r="I424" s="129">
        <f>'16'!G51</f>
        <v>436579.48</v>
      </c>
      <c r="J424" s="158"/>
    </row>
    <row r="425" spans="2:10" ht="15">
      <c r="B425" s="125" t="str">
        <f>INDEX(SUM!D:D,MATCH(SUM!$F$3,SUM!B:B,0),0)</f>
        <v>P108</v>
      </c>
      <c r="C425" s="127">
        <v>46</v>
      </c>
      <c r="D425" s="124" t="s">
        <v>1664</v>
      </c>
      <c r="E425" s="127">
        <f t="shared" si="6"/>
        <v>2018</v>
      </c>
      <c r="F425" s="203" t="s">
        <v>2107</v>
      </c>
      <c r="G425" s="128" t="s">
        <v>120</v>
      </c>
      <c r="H425" s="125" t="s">
        <v>2055</v>
      </c>
      <c r="I425" s="129">
        <f>'16'!G52</f>
        <v>402531.85</v>
      </c>
      <c r="J425" s="158"/>
    </row>
    <row r="426" spans="2:10" ht="15">
      <c r="B426" s="125" t="str">
        <f>INDEX(SUM!D:D,MATCH(SUM!$F$3,SUM!B:B,0),0)</f>
        <v>P108</v>
      </c>
      <c r="C426" s="127">
        <v>46</v>
      </c>
      <c r="D426" s="124" t="s">
        <v>1664</v>
      </c>
      <c r="E426" s="127">
        <f t="shared" si="6"/>
        <v>2018</v>
      </c>
      <c r="F426" s="203" t="s">
        <v>2108</v>
      </c>
      <c r="G426" s="128" t="s">
        <v>120</v>
      </c>
      <c r="H426" s="125" t="s">
        <v>2056</v>
      </c>
      <c r="I426" s="129">
        <f>'16'!G53</f>
        <v>403444.87</v>
      </c>
      <c r="J426" s="158"/>
    </row>
    <row r="427" spans="2:10" ht="15">
      <c r="B427" s="125" t="str">
        <f>INDEX(SUM!D:D,MATCH(SUM!$F$3,SUM!B:B,0),0)</f>
        <v>P108</v>
      </c>
      <c r="C427" s="127">
        <v>46</v>
      </c>
      <c r="D427" s="124" t="s">
        <v>1664</v>
      </c>
      <c r="E427" s="127">
        <f t="shared" si="6"/>
        <v>2018</v>
      </c>
      <c r="F427" s="203" t="s">
        <v>2109</v>
      </c>
      <c r="G427" s="128" t="s">
        <v>120</v>
      </c>
      <c r="H427" s="125" t="s">
        <v>2057</v>
      </c>
      <c r="I427" s="129">
        <f>'16'!G54</f>
        <v>405950.7</v>
      </c>
      <c r="J427" s="158"/>
    </row>
    <row r="428" spans="2:10" ht="15">
      <c r="B428" s="125" t="str">
        <f>INDEX(SUM!D:D,MATCH(SUM!$F$3,SUM!B:B,0),0)</f>
        <v>P108</v>
      </c>
      <c r="C428" s="127">
        <v>46</v>
      </c>
      <c r="D428" s="124" t="s">
        <v>1664</v>
      </c>
      <c r="E428" s="127">
        <f t="shared" si="6"/>
        <v>2018</v>
      </c>
      <c r="F428" s="203" t="s">
        <v>2110</v>
      </c>
      <c r="G428" s="128" t="s">
        <v>120</v>
      </c>
      <c r="H428" s="125" t="s">
        <v>2058</v>
      </c>
      <c r="I428" s="129">
        <f>'16'!G55</f>
        <v>409967.78</v>
      </c>
      <c r="J428" s="158"/>
    </row>
    <row r="429" spans="2:10" ht="15">
      <c r="B429" s="125" t="str">
        <f>INDEX(SUM!D:D,MATCH(SUM!$F$3,SUM!B:B,0),0)</f>
        <v>P108</v>
      </c>
      <c r="C429" s="127">
        <v>46</v>
      </c>
      <c r="D429" s="124" t="s">
        <v>1664</v>
      </c>
      <c r="E429" s="127">
        <f t="shared" si="6"/>
        <v>2018</v>
      </c>
      <c r="F429" s="203" t="s">
        <v>2111</v>
      </c>
      <c r="G429" s="128" t="s">
        <v>120</v>
      </c>
      <c r="H429" s="125" t="s">
        <v>2059</v>
      </c>
      <c r="I429" s="129">
        <f>'16'!G56</f>
        <v>402704.83</v>
      </c>
      <c r="J429" s="158"/>
    </row>
    <row r="430" spans="2:10" ht="15">
      <c r="B430" s="125" t="str">
        <f>INDEX(SUM!D:D,MATCH(SUM!$F$3,SUM!B:B,0),0)</f>
        <v>P108</v>
      </c>
      <c r="C430" s="127">
        <v>46</v>
      </c>
      <c r="D430" s="124" t="s">
        <v>1664</v>
      </c>
      <c r="E430" s="127">
        <f t="shared" si="6"/>
        <v>2018</v>
      </c>
      <c r="F430" s="203" t="s">
        <v>2112</v>
      </c>
      <c r="G430" s="128" t="s">
        <v>120</v>
      </c>
      <c r="H430" s="125" t="s">
        <v>2060</v>
      </c>
      <c r="I430" s="129">
        <f>'16'!G57</f>
        <v>401464.69</v>
      </c>
      <c r="J430" s="158"/>
    </row>
    <row r="431" spans="2:10" ht="15">
      <c r="B431" s="125" t="str">
        <f>INDEX(SUM!D:D,MATCH(SUM!$F$3,SUM!B:B,0),0)</f>
        <v>P108</v>
      </c>
      <c r="C431" s="127">
        <v>46</v>
      </c>
      <c r="D431" s="124" t="s">
        <v>1664</v>
      </c>
      <c r="E431" s="127">
        <f t="shared" si="6"/>
        <v>2018</v>
      </c>
      <c r="F431" s="203" t="s">
        <v>2113</v>
      </c>
      <c r="G431" s="128" t="s">
        <v>120</v>
      </c>
      <c r="H431" s="125" t="s">
        <v>2061</v>
      </c>
      <c r="I431" s="129">
        <f>'16'!G58</f>
        <v>395091.4</v>
      </c>
      <c r="J431" s="158"/>
    </row>
    <row r="432" spans="2:10" ht="15">
      <c r="B432" s="125" t="str">
        <f>INDEX(SUM!D:D,MATCH(SUM!$F$3,SUM!B:B,0),0)</f>
        <v>P108</v>
      </c>
      <c r="C432" s="127">
        <v>46</v>
      </c>
      <c r="D432" s="124" t="s">
        <v>1664</v>
      </c>
      <c r="E432" s="127">
        <f t="shared" si="6"/>
        <v>2018</v>
      </c>
      <c r="F432" s="203" t="s">
        <v>2114</v>
      </c>
      <c r="G432" s="128" t="s">
        <v>120</v>
      </c>
      <c r="H432" s="125" t="s">
        <v>2062</v>
      </c>
      <c r="I432" s="129">
        <f>'16'!G59</f>
        <v>390492.9</v>
      </c>
      <c r="J432" s="158"/>
    </row>
    <row r="433" spans="2:10" ht="15">
      <c r="B433" s="125" t="str">
        <f>INDEX(SUM!D:D,MATCH(SUM!$F$3,SUM!B:B,0),0)</f>
        <v>P108</v>
      </c>
      <c r="C433" s="127">
        <v>46</v>
      </c>
      <c r="D433" s="124" t="s">
        <v>1664</v>
      </c>
      <c r="E433" s="127">
        <f t="shared" si="6"/>
        <v>2018</v>
      </c>
      <c r="F433" s="203" t="s">
        <v>2115</v>
      </c>
      <c r="G433" s="128" t="s">
        <v>120</v>
      </c>
      <c r="H433" s="125" t="s">
        <v>2063</v>
      </c>
      <c r="I433" s="129">
        <f>'16'!G60</f>
        <v>385877.19</v>
      </c>
      <c r="J433" s="158"/>
    </row>
    <row r="434" spans="2:10" ht="15">
      <c r="B434" s="125" t="str">
        <f>INDEX(SUM!D:D,MATCH(SUM!$F$3,SUM!B:B,0),0)</f>
        <v>P108</v>
      </c>
      <c r="C434" s="127">
        <v>46</v>
      </c>
      <c r="D434" s="124" t="s">
        <v>1664</v>
      </c>
      <c r="E434" s="127">
        <f t="shared" si="6"/>
        <v>2018</v>
      </c>
      <c r="F434" s="203" t="s">
        <v>2229</v>
      </c>
      <c r="G434" s="128" t="s">
        <v>120</v>
      </c>
      <c r="H434" s="125" t="s">
        <v>2064</v>
      </c>
      <c r="I434" s="129">
        <f>'16'!H48</f>
        <v>0</v>
      </c>
      <c r="J434" s="158"/>
    </row>
    <row r="435" spans="2:10" ht="15">
      <c r="B435" s="125" t="str">
        <f>INDEX(SUM!D:D,MATCH(SUM!$F$3,SUM!B:B,0),0)</f>
        <v>P108</v>
      </c>
      <c r="C435" s="127">
        <v>46</v>
      </c>
      <c r="D435" s="124" t="s">
        <v>1664</v>
      </c>
      <c r="E435" s="127">
        <f t="shared" si="6"/>
        <v>2018</v>
      </c>
      <c r="F435" s="203" t="s">
        <v>2116</v>
      </c>
      <c r="G435" s="128" t="s">
        <v>120</v>
      </c>
      <c r="H435" s="125" t="s">
        <v>2065</v>
      </c>
      <c r="I435" s="129">
        <f>'16'!H49</f>
        <v>0</v>
      </c>
      <c r="J435" s="158"/>
    </row>
    <row r="436" spans="2:10" ht="15">
      <c r="B436" s="125" t="str">
        <f>INDEX(SUM!D:D,MATCH(SUM!$F$3,SUM!B:B,0),0)</f>
        <v>P108</v>
      </c>
      <c r="C436" s="127">
        <v>46</v>
      </c>
      <c r="D436" s="124" t="s">
        <v>1664</v>
      </c>
      <c r="E436" s="127">
        <f t="shared" si="6"/>
        <v>2018</v>
      </c>
      <c r="F436" s="203" t="s">
        <v>2117</v>
      </c>
      <c r="G436" s="128" t="s">
        <v>120</v>
      </c>
      <c r="H436" s="125" t="s">
        <v>2066</v>
      </c>
      <c r="I436" s="129">
        <f>'16'!H50</f>
        <v>0</v>
      </c>
      <c r="J436" s="158"/>
    </row>
    <row r="437" spans="2:10" ht="15">
      <c r="B437" s="125" t="str">
        <f>INDEX(SUM!D:D,MATCH(SUM!$F$3,SUM!B:B,0),0)</f>
        <v>P108</v>
      </c>
      <c r="C437" s="127">
        <v>46</v>
      </c>
      <c r="D437" s="124" t="s">
        <v>1664</v>
      </c>
      <c r="E437" s="127">
        <f t="shared" si="6"/>
        <v>2018</v>
      </c>
      <c r="F437" s="203" t="s">
        <v>2118</v>
      </c>
      <c r="G437" s="128" t="s">
        <v>120</v>
      </c>
      <c r="H437" s="125" t="s">
        <v>2067</v>
      </c>
      <c r="I437" s="129">
        <f>'16'!H51</f>
        <v>0</v>
      </c>
      <c r="J437" s="158"/>
    </row>
    <row r="438" spans="2:10" ht="15">
      <c r="B438" s="125" t="str">
        <f>INDEX(SUM!D:D,MATCH(SUM!$F$3,SUM!B:B,0),0)</f>
        <v>P108</v>
      </c>
      <c r="C438" s="127">
        <v>46</v>
      </c>
      <c r="D438" s="124" t="s">
        <v>1664</v>
      </c>
      <c r="E438" s="127">
        <f t="shared" si="6"/>
        <v>2018</v>
      </c>
      <c r="F438" s="203" t="s">
        <v>2119</v>
      </c>
      <c r="G438" s="128" t="s">
        <v>120</v>
      </c>
      <c r="H438" s="125" t="s">
        <v>2068</v>
      </c>
      <c r="I438" s="129">
        <f>'16'!H52</f>
        <v>0</v>
      </c>
      <c r="J438" s="158"/>
    </row>
    <row r="439" spans="2:10" ht="15">
      <c r="B439" s="125" t="str">
        <f>INDEX(SUM!D:D,MATCH(SUM!$F$3,SUM!B:B,0),0)</f>
        <v>P108</v>
      </c>
      <c r="C439" s="127">
        <v>46</v>
      </c>
      <c r="D439" s="124" t="s">
        <v>1664</v>
      </c>
      <c r="E439" s="127">
        <f t="shared" si="6"/>
        <v>2018</v>
      </c>
      <c r="F439" s="203" t="s">
        <v>2120</v>
      </c>
      <c r="G439" s="128" t="s">
        <v>120</v>
      </c>
      <c r="H439" s="125" t="s">
        <v>2069</v>
      </c>
      <c r="I439" s="129">
        <f>'16'!H53</f>
        <v>0</v>
      </c>
      <c r="J439" s="158"/>
    </row>
    <row r="440" spans="2:10" ht="15">
      <c r="B440" s="125" t="str">
        <f>INDEX(SUM!D:D,MATCH(SUM!$F$3,SUM!B:B,0),0)</f>
        <v>P108</v>
      </c>
      <c r="C440" s="127">
        <v>46</v>
      </c>
      <c r="D440" s="124" t="s">
        <v>1664</v>
      </c>
      <c r="E440" s="127">
        <f t="shared" si="6"/>
        <v>2018</v>
      </c>
      <c r="F440" s="203" t="s">
        <v>2121</v>
      </c>
      <c r="G440" s="128" t="s">
        <v>120</v>
      </c>
      <c r="H440" s="125" t="s">
        <v>2070</v>
      </c>
      <c r="I440" s="129">
        <f>'16'!H54</f>
        <v>0</v>
      </c>
      <c r="J440" s="158"/>
    </row>
    <row r="441" spans="2:10" ht="15">
      <c r="B441" s="125" t="str">
        <f>INDEX(SUM!D:D,MATCH(SUM!$F$3,SUM!B:B,0),0)</f>
        <v>P108</v>
      </c>
      <c r="C441" s="127">
        <v>46</v>
      </c>
      <c r="D441" s="124" t="s">
        <v>1664</v>
      </c>
      <c r="E441" s="127">
        <f t="shared" si="6"/>
        <v>2018</v>
      </c>
      <c r="F441" s="203" t="s">
        <v>2122</v>
      </c>
      <c r="G441" s="128" t="s">
        <v>120</v>
      </c>
      <c r="H441" s="125" t="s">
        <v>2071</v>
      </c>
      <c r="I441" s="129">
        <f>'16'!H55</f>
        <v>0</v>
      </c>
      <c r="J441" s="158"/>
    </row>
    <row r="442" spans="2:10" ht="15">
      <c r="B442" s="125" t="str">
        <f>INDEX(SUM!D:D,MATCH(SUM!$F$3,SUM!B:B,0),0)</f>
        <v>P108</v>
      </c>
      <c r="C442" s="127">
        <v>46</v>
      </c>
      <c r="D442" s="124" t="s">
        <v>1664</v>
      </c>
      <c r="E442" s="127">
        <f t="shared" si="6"/>
        <v>2018</v>
      </c>
      <c r="F442" s="203" t="s">
        <v>2123</v>
      </c>
      <c r="G442" s="128" t="s">
        <v>120</v>
      </c>
      <c r="H442" s="125" t="s">
        <v>2072</v>
      </c>
      <c r="I442" s="129">
        <f>'16'!H56</f>
        <v>0</v>
      </c>
      <c r="J442" s="158"/>
    </row>
    <row r="443" spans="2:10" ht="15">
      <c r="B443" s="125" t="str">
        <f>INDEX(SUM!D:D,MATCH(SUM!$F$3,SUM!B:B,0),0)</f>
        <v>P108</v>
      </c>
      <c r="C443" s="127">
        <v>46</v>
      </c>
      <c r="D443" s="124" t="s">
        <v>1664</v>
      </c>
      <c r="E443" s="127">
        <f t="shared" si="6"/>
        <v>2018</v>
      </c>
      <c r="F443" s="203" t="s">
        <v>2124</v>
      </c>
      <c r="G443" s="128" t="s">
        <v>120</v>
      </c>
      <c r="H443" s="125" t="s">
        <v>2073</v>
      </c>
      <c r="I443" s="129">
        <f>'16'!H57</f>
        <v>0</v>
      </c>
      <c r="J443" s="158"/>
    </row>
    <row r="444" spans="2:10" ht="15">
      <c r="B444" s="125" t="str">
        <f>INDEX(SUM!D:D,MATCH(SUM!$F$3,SUM!B:B,0),0)</f>
        <v>P108</v>
      </c>
      <c r="C444" s="127">
        <v>46</v>
      </c>
      <c r="D444" s="124" t="s">
        <v>1664</v>
      </c>
      <c r="E444" s="127">
        <f t="shared" si="6"/>
        <v>2018</v>
      </c>
      <c r="F444" s="203" t="s">
        <v>2125</v>
      </c>
      <c r="G444" s="128" t="s">
        <v>120</v>
      </c>
      <c r="H444" s="125" t="s">
        <v>2074</v>
      </c>
      <c r="I444" s="129">
        <f>'16'!H58</f>
        <v>0</v>
      </c>
      <c r="J444" s="158"/>
    </row>
    <row r="445" spans="2:10" ht="15">
      <c r="B445" s="125" t="str">
        <f>INDEX(SUM!D:D,MATCH(SUM!$F$3,SUM!B:B,0),0)</f>
        <v>P108</v>
      </c>
      <c r="C445" s="127">
        <v>46</v>
      </c>
      <c r="D445" s="124" t="s">
        <v>1664</v>
      </c>
      <c r="E445" s="127">
        <f t="shared" si="6"/>
        <v>2018</v>
      </c>
      <c r="F445" s="203" t="s">
        <v>2126</v>
      </c>
      <c r="G445" s="128" t="s">
        <v>120</v>
      </c>
      <c r="H445" s="125" t="s">
        <v>2075</v>
      </c>
      <c r="I445" s="129">
        <f>'16'!H59</f>
        <v>0</v>
      </c>
      <c r="J445" s="158"/>
    </row>
    <row r="446" spans="2:10" ht="15">
      <c r="B446" s="125" t="str">
        <f>INDEX(SUM!D:D,MATCH(SUM!$F$3,SUM!B:B,0),0)</f>
        <v>P108</v>
      </c>
      <c r="C446" s="127">
        <v>46</v>
      </c>
      <c r="D446" s="124" t="s">
        <v>1664</v>
      </c>
      <c r="E446" s="127">
        <f t="shared" si="6"/>
        <v>2018</v>
      </c>
      <c r="F446" s="203" t="s">
        <v>2127</v>
      </c>
      <c r="G446" s="128" t="s">
        <v>120</v>
      </c>
      <c r="H446" s="125" t="s">
        <v>2076</v>
      </c>
      <c r="I446" s="129">
        <f>'16'!H60</f>
        <v>0</v>
      </c>
      <c r="J446" s="158"/>
    </row>
    <row r="447" spans="2:10" ht="15">
      <c r="B447" s="125" t="str">
        <f>INDEX(SUM!D:D,MATCH(SUM!$F$3,SUM!B:B,0),0)</f>
        <v>P108</v>
      </c>
      <c r="C447" s="127">
        <v>52</v>
      </c>
      <c r="D447" s="124" t="s">
        <v>1665</v>
      </c>
      <c r="E447" s="127">
        <f t="shared" si="6"/>
        <v>2018</v>
      </c>
      <c r="F447" s="203" t="s">
        <v>1855</v>
      </c>
      <c r="G447" s="128" t="s">
        <v>120</v>
      </c>
      <c r="H447" s="125" t="s">
        <v>1692</v>
      </c>
      <c r="I447" s="129">
        <f>'16'!D72</f>
        <v>0</v>
      </c>
      <c r="J447" s="158"/>
    </row>
    <row r="448" spans="2:10" ht="15">
      <c r="B448" s="125" t="str">
        <f>INDEX(SUM!D:D,MATCH(SUM!$F$3,SUM!B:B,0),0)</f>
        <v>P108</v>
      </c>
      <c r="C448" s="127">
        <v>52</v>
      </c>
      <c r="D448" s="124" t="s">
        <v>1665</v>
      </c>
      <c r="E448" s="127">
        <f t="shared" si="6"/>
        <v>2018</v>
      </c>
      <c r="F448" s="203" t="s">
        <v>1856</v>
      </c>
      <c r="G448" s="128" t="s">
        <v>120</v>
      </c>
      <c r="H448" s="125" t="s">
        <v>1693</v>
      </c>
      <c r="I448" s="129">
        <f>'16'!D73</f>
        <v>0</v>
      </c>
      <c r="J448" s="158"/>
    </row>
    <row r="449" spans="2:10" ht="15">
      <c r="B449" s="125" t="str">
        <f>INDEX(SUM!D:D,MATCH(SUM!$F$3,SUM!B:B,0),0)</f>
        <v>P108</v>
      </c>
      <c r="C449" s="127">
        <v>52</v>
      </c>
      <c r="D449" s="124" t="s">
        <v>1665</v>
      </c>
      <c r="E449" s="127">
        <f t="shared" si="6"/>
        <v>2018</v>
      </c>
      <c r="F449" s="203" t="s">
        <v>1857</v>
      </c>
      <c r="G449" s="128" t="s">
        <v>120</v>
      </c>
      <c r="H449" s="125" t="s">
        <v>1694</v>
      </c>
      <c r="I449" s="129">
        <f>'16'!D74</f>
        <v>0</v>
      </c>
      <c r="J449" s="158"/>
    </row>
    <row r="450" spans="2:10" ht="15">
      <c r="B450" s="125" t="str">
        <f>INDEX(SUM!D:D,MATCH(SUM!$F$3,SUM!B:B,0),0)</f>
        <v>P108</v>
      </c>
      <c r="C450" s="127">
        <v>52</v>
      </c>
      <c r="D450" s="124" t="s">
        <v>1665</v>
      </c>
      <c r="E450" s="127">
        <f t="shared" si="6"/>
        <v>2018</v>
      </c>
      <c r="F450" s="203" t="s">
        <v>1858</v>
      </c>
      <c r="G450" s="128" t="s">
        <v>120</v>
      </c>
      <c r="H450" s="125" t="s">
        <v>1695</v>
      </c>
      <c r="I450" s="129">
        <f>'16'!D75</f>
        <v>0</v>
      </c>
      <c r="J450" s="158"/>
    </row>
    <row r="451" spans="2:10" ht="15">
      <c r="B451" s="125" t="str">
        <f>INDEX(SUM!D:D,MATCH(SUM!$F$3,SUM!B:B,0),0)</f>
        <v>P108</v>
      </c>
      <c r="C451" s="127">
        <v>52</v>
      </c>
      <c r="D451" s="124" t="s">
        <v>1665</v>
      </c>
      <c r="E451" s="127">
        <f t="shared" si="6"/>
        <v>2018</v>
      </c>
      <c r="F451" s="203" t="s">
        <v>1859</v>
      </c>
      <c r="G451" s="128" t="s">
        <v>120</v>
      </c>
      <c r="H451" s="125" t="s">
        <v>1696</v>
      </c>
      <c r="I451" s="129">
        <f>'16'!D76</f>
        <v>0</v>
      </c>
      <c r="J451" s="158"/>
    </row>
    <row r="452" spans="2:10" ht="15">
      <c r="B452" s="125" t="str">
        <f>INDEX(SUM!D:D,MATCH(SUM!$F$3,SUM!B:B,0),0)</f>
        <v>P108</v>
      </c>
      <c r="C452" s="127">
        <v>52</v>
      </c>
      <c r="D452" s="124" t="s">
        <v>1665</v>
      </c>
      <c r="E452" s="127">
        <f t="shared" si="6"/>
        <v>2018</v>
      </c>
      <c r="F452" s="203" t="s">
        <v>1860</v>
      </c>
      <c r="G452" s="128" t="s">
        <v>120</v>
      </c>
      <c r="H452" s="125" t="s">
        <v>1697</v>
      </c>
      <c r="I452" s="129">
        <f>'16'!D77</f>
        <v>0</v>
      </c>
      <c r="J452" s="158"/>
    </row>
    <row r="453" spans="2:10" ht="15">
      <c r="B453" s="125" t="str">
        <f>INDEX(SUM!D:D,MATCH(SUM!$F$3,SUM!B:B,0),0)</f>
        <v>P108</v>
      </c>
      <c r="C453" s="127">
        <v>52</v>
      </c>
      <c r="D453" s="124" t="s">
        <v>1665</v>
      </c>
      <c r="E453" s="127">
        <f t="shared" si="6"/>
        <v>2018</v>
      </c>
      <c r="F453" s="203" t="s">
        <v>1861</v>
      </c>
      <c r="G453" s="128" t="s">
        <v>120</v>
      </c>
      <c r="H453" s="125" t="s">
        <v>1698</v>
      </c>
      <c r="I453" s="129">
        <f>'16'!D78</f>
        <v>0</v>
      </c>
      <c r="J453" s="158"/>
    </row>
    <row r="454" spans="2:10" ht="15">
      <c r="B454" s="125" t="str">
        <f>INDEX(SUM!D:D,MATCH(SUM!$F$3,SUM!B:B,0),0)</f>
        <v>P108</v>
      </c>
      <c r="C454" s="127">
        <v>52</v>
      </c>
      <c r="D454" s="124" t="s">
        <v>1665</v>
      </c>
      <c r="E454" s="127">
        <f t="shared" si="6"/>
        <v>2018</v>
      </c>
      <c r="F454" s="203" t="s">
        <v>1862</v>
      </c>
      <c r="G454" s="128" t="s">
        <v>120</v>
      </c>
      <c r="H454" s="125" t="s">
        <v>1699</v>
      </c>
      <c r="I454" s="129">
        <f>'16'!D79</f>
        <v>0</v>
      </c>
      <c r="J454" s="158"/>
    </row>
    <row r="455" spans="2:10" ht="15">
      <c r="B455" s="125" t="str">
        <f>INDEX(SUM!D:D,MATCH(SUM!$F$3,SUM!B:B,0),0)</f>
        <v>P108</v>
      </c>
      <c r="C455" s="127">
        <v>52</v>
      </c>
      <c r="D455" s="124" t="s">
        <v>1665</v>
      </c>
      <c r="E455" s="127">
        <f t="shared" si="6"/>
        <v>2018</v>
      </c>
      <c r="F455" s="203" t="s">
        <v>1863</v>
      </c>
      <c r="G455" s="128" t="s">
        <v>120</v>
      </c>
      <c r="H455" s="125" t="s">
        <v>1700</v>
      </c>
      <c r="I455" s="129">
        <f>'16'!D80</f>
        <v>0</v>
      </c>
      <c r="J455" s="158"/>
    </row>
    <row r="456" spans="2:10" ht="15">
      <c r="B456" s="125" t="str">
        <f>INDEX(SUM!D:D,MATCH(SUM!$F$3,SUM!B:B,0),0)</f>
        <v>P108</v>
      </c>
      <c r="C456" s="127">
        <v>52</v>
      </c>
      <c r="D456" s="124" t="s">
        <v>1665</v>
      </c>
      <c r="E456" s="127">
        <f t="shared" si="6"/>
        <v>2018</v>
      </c>
      <c r="F456" s="203" t="s">
        <v>1864</v>
      </c>
      <c r="G456" s="128" t="s">
        <v>120</v>
      </c>
      <c r="H456" s="125" t="s">
        <v>1701</v>
      </c>
      <c r="I456" s="129">
        <f>'16'!D81</f>
        <v>0</v>
      </c>
      <c r="J456" s="158"/>
    </row>
    <row r="457" spans="2:10" ht="15">
      <c r="B457" s="125" t="str">
        <f>INDEX(SUM!D:D,MATCH(SUM!$F$3,SUM!B:B,0),0)</f>
        <v>P108</v>
      </c>
      <c r="C457" s="127">
        <v>52</v>
      </c>
      <c r="D457" s="124" t="s">
        <v>1665</v>
      </c>
      <c r="E457" s="127">
        <f t="shared" si="6"/>
        <v>2018</v>
      </c>
      <c r="F457" s="203" t="s">
        <v>1865</v>
      </c>
      <c r="G457" s="128" t="s">
        <v>120</v>
      </c>
      <c r="H457" s="125" t="s">
        <v>1702</v>
      </c>
      <c r="I457" s="129">
        <f>'16'!D82</f>
        <v>0</v>
      </c>
      <c r="J457" s="158"/>
    </row>
    <row r="458" spans="2:10" ht="15">
      <c r="B458" s="125" t="str">
        <f>INDEX(SUM!D:D,MATCH(SUM!$F$3,SUM!B:B,0),0)</f>
        <v>P108</v>
      </c>
      <c r="C458" s="127">
        <v>52</v>
      </c>
      <c r="D458" s="124" t="s">
        <v>1665</v>
      </c>
      <c r="E458" s="127">
        <f t="shared" si="6"/>
        <v>2018</v>
      </c>
      <c r="F458" s="203" t="s">
        <v>1866</v>
      </c>
      <c r="G458" s="128" t="s">
        <v>120</v>
      </c>
      <c r="H458" s="125" t="s">
        <v>1703</v>
      </c>
      <c r="I458" s="129">
        <f>'16'!D83</f>
        <v>0</v>
      </c>
      <c r="J458" s="158"/>
    </row>
    <row r="459" spans="2:10" ht="15">
      <c r="B459" s="125" t="str">
        <f>INDEX(SUM!D:D,MATCH(SUM!$F$3,SUM!B:B,0),0)</f>
        <v>P108</v>
      </c>
      <c r="C459" s="127">
        <v>52</v>
      </c>
      <c r="D459" s="124" t="s">
        <v>1665</v>
      </c>
      <c r="E459" s="127">
        <f aca="true" t="shared" si="7" ref="E459:E522">E458</f>
        <v>2018</v>
      </c>
      <c r="F459" s="203" t="s">
        <v>1867</v>
      </c>
      <c r="G459" s="128" t="s">
        <v>120</v>
      </c>
      <c r="H459" s="125" t="s">
        <v>1704</v>
      </c>
      <c r="I459" s="129">
        <f>'16'!D84</f>
        <v>0</v>
      </c>
      <c r="J459" s="158"/>
    </row>
    <row r="460" spans="2:10" ht="15">
      <c r="B460" s="125" t="str">
        <f>INDEX(SUM!D:D,MATCH(SUM!$F$3,SUM!B:B,0),0)</f>
        <v>P108</v>
      </c>
      <c r="C460" s="127">
        <v>52</v>
      </c>
      <c r="D460" s="124" t="s">
        <v>1665</v>
      </c>
      <c r="E460" s="127">
        <f t="shared" si="7"/>
        <v>2018</v>
      </c>
      <c r="F460" s="203" t="s">
        <v>1868</v>
      </c>
      <c r="G460" s="128" t="s">
        <v>120</v>
      </c>
      <c r="H460" s="125" t="s">
        <v>1666</v>
      </c>
      <c r="I460" s="129">
        <f>'16'!E72</f>
        <v>0</v>
      </c>
      <c r="J460" s="158"/>
    </row>
    <row r="461" spans="2:10" ht="15">
      <c r="B461" s="125" t="str">
        <f>INDEX(SUM!D:D,MATCH(SUM!$F$3,SUM!B:B,0),0)</f>
        <v>P108</v>
      </c>
      <c r="C461" s="127">
        <v>52</v>
      </c>
      <c r="D461" s="124" t="s">
        <v>1665</v>
      </c>
      <c r="E461" s="127">
        <f t="shared" si="7"/>
        <v>2018</v>
      </c>
      <c r="F461" s="203" t="s">
        <v>1869</v>
      </c>
      <c r="G461" s="128" t="s">
        <v>120</v>
      </c>
      <c r="H461" s="125" t="s">
        <v>1667</v>
      </c>
      <c r="I461" s="129">
        <f>'16'!E73</f>
        <v>0</v>
      </c>
      <c r="J461" s="158"/>
    </row>
    <row r="462" spans="2:10" ht="15">
      <c r="B462" s="125" t="str">
        <f>INDEX(SUM!D:D,MATCH(SUM!$F$3,SUM!B:B,0),0)</f>
        <v>P108</v>
      </c>
      <c r="C462" s="127">
        <v>52</v>
      </c>
      <c r="D462" s="124" t="s">
        <v>1665</v>
      </c>
      <c r="E462" s="127">
        <f t="shared" si="7"/>
        <v>2018</v>
      </c>
      <c r="F462" s="203" t="s">
        <v>1870</v>
      </c>
      <c r="G462" s="128" t="s">
        <v>120</v>
      </c>
      <c r="H462" s="125" t="s">
        <v>1668</v>
      </c>
      <c r="I462" s="129">
        <f>'16'!E74</f>
        <v>0</v>
      </c>
      <c r="J462" s="158"/>
    </row>
    <row r="463" spans="2:10" ht="15">
      <c r="B463" s="125" t="str">
        <f>INDEX(SUM!D:D,MATCH(SUM!$F$3,SUM!B:B,0),0)</f>
        <v>P108</v>
      </c>
      <c r="C463" s="127">
        <v>52</v>
      </c>
      <c r="D463" s="124" t="s">
        <v>1665</v>
      </c>
      <c r="E463" s="127">
        <f t="shared" si="7"/>
        <v>2018</v>
      </c>
      <c r="F463" s="203" t="s">
        <v>1871</v>
      </c>
      <c r="G463" s="128" t="s">
        <v>120</v>
      </c>
      <c r="H463" s="125" t="s">
        <v>1669</v>
      </c>
      <c r="I463" s="129">
        <f>'16'!E75</f>
        <v>0</v>
      </c>
      <c r="J463" s="158"/>
    </row>
    <row r="464" spans="2:10" ht="15">
      <c r="B464" s="125" t="str">
        <f>INDEX(SUM!D:D,MATCH(SUM!$F$3,SUM!B:B,0),0)</f>
        <v>P108</v>
      </c>
      <c r="C464" s="127">
        <v>52</v>
      </c>
      <c r="D464" s="124" t="s">
        <v>1665</v>
      </c>
      <c r="E464" s="127">
        <f t="shared" si="7"/>
        <v>2018</v>
      </c>
      <c r="F464" s="203" t="s">
        <v>1872</v>
      </c>
      <c r="G464" s="128" t="s">
        <v>120</v>
      </c>
      <c r="H464" s="125" t="s">
        <v>1670</v>
      </c>
      <c r="I464" s="129">
        <f>'16'!E76</f>
        <v>0</v>
      </c>
      <c r="J464" s="158"/>
    </row>
    <row r="465" spans="2:10" ht="15">
      <c r="B465" s="125" t="str">
        <f>INDEX(SUM!D:D,MATCH(SUM!$F$3,SUM!B:B,0),0)</f>
        <v>P108</v>
      </c>
      <c r="C465" s="127">
        <v>52</v>
      </c>
      <c r="D465" s="124" t="s">
        <v>1665</v>
      </c>
      <c r="E465" s="127">
        <f t="shared" si="7"/>
        <v>2018</v>
      </c>
      <c r="F465" s="203" t="s">
        <v>1873</v>
      </c>
      <c r="G465" s="128" t="s">
        <v>120</v>
      </c>
      <c r="H465" s="125" t="s">
        <v>1671</v>
      </c>
      <c r="I465" s="129">
        <f>'16'!E77</f>
        <v>0</v>
      </c>
      <c r="J465" s="158"/>
    </row>
    <row r="466" spans="2:10" ht="15">
      <c r="B466" s="125" t="str">
        <f>INDEX(SUM!D:D,MATCH(SUM!$F$3,SUM!B:B,0),0)</f>
        <v>P108</v>
      </c>
      <c r="C466" s="127">
        <v>52</v>
      </c>
      <c r="D466" s="124" t="s">
        <v>1665</v>
      </c>
      <c r="E466" s="127">
        <f t="shared" si="7"/>
        <v>2018</v>
      </c>
      <c r="F466" s="203" t="s">
        <v>1874</v>
      </c>
      <c r="G466" s="128" t="s">
        <v>120</v>
      </c>
      <c r="H466" s="125" t="s">
        <v>1672</v>
      </c>
      <c r="I466" s="129">
        <f>'16'!E78</f>
        <v>0</v>
      </c>
      <c r="J466" s="158"/>
    </row>
    <row r="467" spans="2:10" ht="15">
      <c r="B467" s="125" t="str">
        <f>INDEX(SUM!D:D,MATCH(SUM!$F$3,SUM!B:B,0),0)</f>
        <v>P108</v>
      </c>
      <c r="C467" s="127">
        <v>52</v>
      </c>
      <c r="D467" s="124" t="s">
        <v>1665</v>
      </c>
      <c r="E467" s="127">
        <f t="shared" si="7"/>
        <v>2018</v>
      </c>
      <c r="F467" s="203" t="s">
        <v>1875</v>
      </c>
      <c r="G467" s="128" t="s">
        <v>120</v>
      </c>
      <c r="H467" s="125" t="s">
        <v>1673</v>
      </c>
      <c r="I467" s="129">
        <f>'16'!E79</f>
        <v>0</v>
      </c>
      <c r="J467" s="158"/>
    </row>
    <row r="468" spans="2:10" ht="15">
      <c r="B468" s="125" t="str">
        <f>INDEX(SUM!D:D,MATCH(SUM!$F$3,SUM!B:B,0),0)</f>
        <v>P108</v>
      </c>
      <c r="C468" s="127">
        <v>52</v>
      </c>
      <c r="D468" s="124" t="s">
        <v>1665</v>
      </c>
      <c r="E468" s="127">
        <f t="shared" si="7"/>
        <v>2018</v>
      </c>
      <c r="F468" s="203" t="s">
        <v>1876</v>
      </c>
      <c r="G468" s="128" t="s">
        <v>120</v>
      </c>
      <c r="H468" s="125" t="s">
        <v>1674</v>
      </c>
      <c r="I468" s="129">
        <f>'16'!E80</f>
        <v>0</v>
      </c>
      <c r="J468" s="158"/>
    </row>
    <row r="469" spans="2:10" ht="15">
      <c r="B469" s="125" t="str">
        <f>INDEX(SUM!D:D,MATCH(SUM!$F$3,SUM!B:B,0),0)</f>
        <v>P108</v>
      </c>
      <c r="C469" s="127">
        <v>52</v>
      </c>
      <c r="D469" s="124" t="s">
        <v>1665</v>
      </c>
      <c r="E469" s="127">
        <f t="shared" si="7"/>
        <v>2018</v>
      </c>
      <c r="F469" s="203" t="s">
        <v>1877</v>
      </c>
      <c r="G469" s="128" t="s">
        <v>120</v>
      </c>
      <c r="H469" s="125" t="s">
        <v>1675</v>
      </c>
      <c r="I469" s="129">
        <f>'16'!E81</f>
        <v>0</v>
      </c>
      <c r="J469" s="158"/>
    </row>
    <row r="470" spans="2:10" ht="15">
      <c r="B470" s="125" t="str">
        <f>INDEX(SUM!D:D,MATCH(SUM!$F$3,SUM!B:B,0),0)</f>
        <v>P108</v>
      </c>
      <c r="C470" s="127">
        <v>52</v>
      </c>
      <c r="D470" s="124" t="s">
        <v>1665</v>
      </c>
      <c r="E470" s="127">
        <f t="shared" si="7"/>
        <v>2018</v>
      </c>
      <c r="F470" s="203" t="s">
        <v>1878</v>
      </c>
      <c r="G470" s="128" t="s">
        <v>120</v>
      </c>
      <c r="H470" s="125" t="s">
        <v>1676</v>
      </c>
      <c r="I470" s="129">
        <f>'16'!E82</f>
        <v>0</v>
      </c>
      <c r="J470" s="158"/>
    </row>
    <row r="471" spans="2:10" ht="15">
      <c r="B471" s="125" t="str">
        <f>INDEX(SUM!D:D,MATCH(SUM!$F$3,SUM!B:B,0),0)</f>
        <v>P108</v>
      </c>
      <c r="C471" s="127">
        <v>52</v>
      </c>
      <c r="D471" s="124" t="s">
        <v>1665</v>
      </c>
      <c r="E471" s="127">
        <f t="shared" si="7"/>
        <v>2018</v>
      </c>
      <c r="F471" s="203" t="s">
        <v>1879</v>
      </c>
      <c r="G471" s="128" t="s">
        <v>120</v>
      </c>
      <c r="H471" s="125" t="s">
        <v>1677</v>
      </c>
      <c r="I471" s="129">
        <f>'16'!E83</f>
        <v>0</v>
      </c>
      <c r="J471" s="158"/>
    </row>
    <row r="472" spans="2:10" ht="15">
      <c r="B472" s="125" t="str">
        <f>INDEX(SUM!D:D,MATCH(SUM!$F$3,SUM!B:B,0),0)</f>
        <v>P108</v>
      </c>
      <c r="C472" s="127">
        <v>52</v>
      </c>
      <c r="D472" s="124" t="s">
        <v>1665</v>
      </c>
      <c r="E472" s="127">
        <f t="shared" si="7"/>
        <v>2018</v>
      </c>
      <c r="F472" s="203" t="s">
        <v>1880</v>
      </c>
      <c r="G472" s="128" t="s">
        <v>120</v>
      </c>
      <c r="H472" s="125" t="s">
        <v>1678</v>
      </c>
      <c r="I472" s="129">
        <f>'16'!E84</f>
        <v>0</v>
      </c>
      <c r="J472" s="158"/>
    </row>
    <row r="473" spans="2:10" ht="15">
      <c r="B473" s="125" t="str">
        <f>INDEX(SUM!D:D,MATCH(SUM!$F$3,SUM!B:B,0),0)</f>
        <v>P108</v>
      </c>
      <c r="C473" s="127">
        <v>52</v>
      </c>
      <c r="D473" s="124" t="s">
        <v>1665</v>
      </c>
      <c r="E473" s="127">
        <f t="shared" si="7"/>
        <v>2018</v>
      </c>
      <c r="F473" s="203" t="s">
        <v>2128</v>
      </c>
      <c r="G473" s="128"/>
      <c r="H473" s="125" t="s">
        <v>2051</v>
      </c>
      <c r="I473" s="129">
        <f>'16'!F72</f>
        <v>0</v>
      </c>
      <c r="J473" s="158"/>
    </row>
    <row r="474" spans="2:10" ht="15">
      <c r="B474" s="125" t="str">
        <f>INDEX(SUM!D:D,MATCH(SUM!$F$3,SUM!B:B,0),0)</f>
        <v>P108</v>
      </c>
      <c r="C474" s="127">
        <v>52</v>
      </c>
      <c r="D474" s="124" t="s">
        <v>1665</v>
      </c>
      <c r="E474" s="127">
        <f t="shared" si="7"/>
        <v>2018</v>
      </c>
      <c r="F474" s="203" t="s">
        <v>2129</v>
      </c>
      <c r="G474" s="128"/>
      <c r="H474" s="125" t="s">
        <v>2052</v>
      </c>
      <c r="I474" s="129">
        <f>'16'!F73</f>
        <v>0</v>
      </c>
      <c r="J474" s="158"/>
    </row>
    <row r="475" spans="2:10" ht="15">
      <c r="B475" s="125" t="str">
        <f>INDEX(SUM!D:D,MATCH(SUM!$F$3,SUM!B:B,0),0)</f>
        <v>P108</v>
      </c>
      <c r="C475" s="127">
        <v>52</v>
      </c>
      <c r="D475" s="124" t="s">
        <v>1665</v>
      </c>
      <c r="E475" s="127">
        <f t="shared" si="7"/>
        <v>2018</v>
      </c>
      <c r="F475" s="203" t="s">
        <v>2130</v>
      </c>
      <c r="G475" s="128"/>
      <c r="H475" s="125" t="s">
        <v>2053</v>
      </c>
      <c r="I475" s="129">
        <f>'16'!F74</f>
        <v>0</v>
      </c>
      <c r="J475" s="158"/>
    </row>
    <row r="476" spans="2:10" ht="15">
      <c r="B476" s="125" t="str">
        <f>INDEX(SUM!D:D,MATCH(SUM!$F$3,SUM!B:B,0),0)</f>
        <v>P108</v>
      </c>
      <c r="C476" s="127">
        <v>52</v>
      </c>
      <c r="D476" s="124" t="s">
        <v>1665</v>
      </c>
      <c r="E476" s="127">
        <f t="shared" si="7"/>
        <v>2018</v>
      </c>
      <c r="F476" s="203" t="s">
        <v>2131</v>
      </c>
      <c r="G476" s="128"/>
      <c r="H476" s="125" t="s">
        <v>2054</v>
      </c>
      <c r="I476" s="129">
        <f>'16'!F75</f>
        <v>0</v>
      </c>
      <c r="J476" s="158"/>
    </row>
    <row r="477" spans="2:10" ht="15">
      <c r="B477" s="125" t="str">
        <f>INDEX(SUM!D:D,MATCH(SUM!$F$3,SUM!B:B,0),0)</f>
        <v>P108</v>
      </c>
      <c r="C477" s="127">
        <v>52</v>
      </c>
      <c r="D477" s="124" t="s">
        <v>1665</v>
      </c>
      <c r="E477" s="127">
        <f t="shared" si="7"/>
        <v>2018</v>
      </c>
      <c r="F477" s="203" t="s">
        <v>2132</v>
      </c>
      <c r="G477" s="128"/>
      <c r="H477" s="125" t="s">
        <v>2055</v>
      </c>
      <c r="I477" s="129">
        <f>'16'!F76</f>
        <v>0</v>
      </c>
      <c r="J477" s="158"/>
    </row>
    <row r="478" spans="2:10" ht="15">
      <c r="B478" s="125" t="str">
        <f>INDEX(SUM!D:D,MATCH(SUM!$F$3,SUM!B:B,0),0)</f>
        <v>P108</v>
      </c>
      <c r="C478" s="127">
        <v>52</v>
      </c>
      <c r="D478" s="124" t="s">
        <v>1665</v>
      </c>
      <c r="E478" s="127">
        <f t="shared" si="7"/>
        <v>2018</v>
      </c>
      <c r="F478" s="203" t="s">
        <v>2133</v>
      </c>
      <c r="G478" s="128"/>
      <c r="H478" s="125" t="s">
        <v>2056</v>
      </c>
      <c r="I478" s="129">
        <f>'16'!F77</f>
        <v>0</v>
      </c>
      <c r="J478" s="158"/>
    </row>
    <row r="479" spans="2:10" ht="15">
      <c r="B479" s="125" t="str">
        <f>INDEX(SUM!D:D,MATCH(SUM!$F$3,SUM!B:B,0),0)</f>
        <v>P108</v>
      </c>
      <c r="C479" s="127">
        <v>52</v>
      </c>
      <c r="D479" s="124" t="s">
        <v>1665</v>
      </c>
      <c r="E479" s="127">
        <f t="shared" si="7"/>
        <v>2018</v>
      </c>
      <c r="F479" s="203" t="s">
        <v>2134</v>
      </c>
      <c r="G479" s="128"/>
      <c r="H479" s="125" t="s">
        <v>2057</v>
      </c>
      <c r="I479" s="129">
        <f>'16'!F78</f>
        <v>0</v>
      </c>
      <c r="J479" s="158"/>
    </row>
    <row r="480" spans="2:10" ht="15">
      <c r="B480" s="125" t="str">
        <f>INDEX(SUM!D:D,MATCH(SUM!$F$3,SUM!B:B,0),0)</f>
        <v>P108</v>
      </c>
      <c r="C480" s="127">
        <v>52</v>
      </c>
      <c r="D480" s="124" t="s">
        <v>1665</v>
      </c>
      <c r="E480" s="127">
        <f t="shared" si="7"/>
        <v>2018</v>
      </c>
      <c r="F480" s="203" t="s">
        <v>2135</v>
      </c>
      <c r="G480" s="128"/>
      <c r="H480" s="125" t="s">
        <v>2058</v>
      </c>
      <c r="I480" s="129">
        <f>'16'!F79</f>
        <v>0</v>
      </c>
      <c r="J480" s="158"/>
    </row>
    <row r="481" spans="2:10" ht="15">
      <c r="B481" s="125" t="str">
        <f>INDEX(SUM!D:D,MATCH(SUM!$F$3,SUM!B:B,0),0)</f>
        <v>P108</v>
      </c>
      <c r="C481" s="127">
        <v>52</v>
      </c>
      <c r="D481" s="124" t="s">
        <v>1665</v>
      </c>
      <c r="E481" s="127">
        <f t="shared" si="7"/>
        <v>2018</v>
      </c>
      <c r="F481" s="203" t="s">
        <v>2136</v>
      </c>
      <c r="G481" s="128"/>
      <c r="H481" s="125" t="s">
        <v>2059</v>
      </c>
      <c r="I481" s="129">
        <f>'16'!F80</f>
        <v>0</v>
      </c>
      <c r="J481" s="158"/>
    </row>
    <row r="482" spans="2:10" ht="15">
      <c r="B482" s="125" t="str">
        <f>INDEX(SUM!D:D,MATCH(SUM!$F$3,SUM!B:B,0),0)</f>
        <v>P108</v>
      </c>
      <c r="C482" s="127">
        <v>52</v>
      </c>
      <c r="D482" s="124" t="s">
        <v>1665</v>
      </c>
      <c r="E482" s="127">
        <f t="shared" si="7"/>
        <v>2018</v>
      </c>
      <c r="F482" s="203" t="s">
        <v>2137</v>
      </c>
      <c r="G482" s="128"/>
      <c r="H482" s="125" t="s">
        <v>2060</v>
      </c>
      <c r="I482" s="129">
        <f>'16'!F81</f>
        <v>0</v>
      </c>
      <c r="J482" s="158"/>
    </row>
    <row r="483" spans="2:10" ht="15">
      <c r="B483" s="125" t="str">
        <f>INDEX(SUM!D:D,MATCH(SUM!$F$3,SUM!B:B,0),0)</f>
        <v>P108</v>
      </c>
      <c r="C483" s="127">
        <v>52</v>
      </c>
      <c r="D483" s="124" t="s">
        <v>1665</v>
      </c>
      <c r="E483" s="127">
        <f t="shared" si="7"/>
        <v>2018</v>
      </c>
      <c r="F483" s="203" t="s">
        <v>2138</v>
      </c>
      <c r="G483" s="128"/>
      <c r="H483" s="125" t="s">
        <v>2061</v>
      </c>
      <c r="I483" s="129">
        <f>'16'!F82</f>
        <v>0</v>
      </c>
      <c r="J483" s="158"/>
    </row>
    <row r="484" spans="2:10" ht="15">
      <c r="B484" s="125" t="str">
        <f>INDEX(SUM!D:D,MATCH(SUM!$F$3,SUM!B:B,0),0)</f>
        <v>P108</v>
      </c>
      <c r="C484" s="127">
        <v>52</v>
      </c>
      <c r="D484" s="124" t="s">
        <v>1665</v>
      </c>
      <c r="E484" s="127">
        <f t="shared" si="7"/>
        <v>2018</v>
      </c>
      <c r="F484" s="203" t="s">
        <v>2139</v>
      </c>
      <c r="G484" s="128"/>
      <c r="H484" s="125" t="s">
        <v>2062</v>
      </c>
      <c r="I484" s="129">
        <f>'16'!F83</f>
        <v>0</v>
      </c>
      <c r="J484" s="158"/>
    </row>
    <row r="485" spans="2:10" ht="15">
      <c r="B485" s="125" t="str">
        <f>INDEX(SUM!D:D,MATCH(SUM!$F$3,SUM!B:B,0),0)</f>
        <v>P108</v>
      </c>
      <c r="C485" s="127">
        <v>52</v>
      </c>
      <c r="D485" s="124" t="s">
        <v>1665</v>
      </c>
      <c r="E485" s="127">
        <f t="shared" si="7"/>
        <v>2018</v>
      </c>
      <c r="F485" s="203" t="s">
        <v>2140</v>
      </c>
      <c r="G485" s="128"/>
      <c r="H485" s="125" t="s">
        <v>2063</v>
      </c>
      <c r="I485" s="129">
        <f>'16'!F84</f>
        <v>0</v>
      </c>
      <c r="J485" s="158"/>
    </row>
    <row r="486" spans="2:10" ht="15">
      <c r="B486" s="125" t="str">
        <f>INDEX(SUM!D:D,MATCH(SUM!$F$3,SUM!B:B,0),0)</f>
        <v>P108</v>
      </c>
      <c r="C486" s="127">
        <v>52</v>
      </c>
      <c r="D486" s="124" t="s">
        <v>1665</v>
      </c>
      <c r="E486" s="127">
        <f t="shared" si="7"/>
        <v>2018</v>
      </c>
      <c r="F486" s="203" t="s">
        <v>2141</v>
      </c>
      <c r="G486" s="128" t="s">
        <v>120</v>
      </c>
      <c r="H486" s="125" t="s">
        <v>2064</v>
      </c>
      <c r="I486" s="129">
        <f>'16'!G72</f>
        <v>0</v>
      </c>
      <c r="J486" s="158"/>
    </row>
    <row r="487" spans="2:10" ht="15">
      <c r="B487" s="125" t="str">
        <f>INDEX(SUM!D:D,MATCH(SUM!$F$3,SUM!B:B,0),0)</f>
        <v>P108</v>
      </c>
      <c r="C487" s="127">
        <v>52</v>
      </c>
      <c r="D487" s="124" t="s">
        <v>1665</v>
      </c>
      <c r="E487" s="127">
        <f t="shared" si="7"/>
        <v>2018</v>
      </c>
      <c r="F487" s="203" t="s">
        <v>2142</v>
      </c>
      <c r="G487" s="128" t="s">
        <v>120</v>
      </c>
      <c r="H487" s="125" t="s">
        <v>2065</v>
      </c>
      <c r="I487" s="129">
        <f>'16'!G73</f>
        <v>0</v>
      </c>
      <c r="J487" s="158"/>
    </row>
    <row r="488" spans="2:10" ht="15">
      <c r="B488" s="125" t="str">
        <f>INDEX(SUM!D:D,MATCH(SUM!$F$3,SUM!B:B,0),0)</f>
        <v>P108</v>
      </c>
      <c r="C488" s="127">
        <v>52</v>
      </c>
      <c r="D488" s="124" t="s">
        <v>1665</v>
      </c>
      <c r="E488" s="127">
        <f t="shared" si="7"/>
        <v>2018</v>
      </c>
      <c r="F488" s="203" t="s">
        <v>2143</v>
      </c>
      <c r="G488" s="128" t="s">
        <v>120</v>
      </c>
      <c r="H488" s="125" t="s">
        <v>2066</v>
      </c>
      <c r="I488" s="129">
        <f>'16'!G74</f>
        <v>0</v>
      </c>
      <c r="J488" s="158"/>
    </row>
    <row r="489" spans="2:10" ht="15">
      <c r="B489" s="125" t="str">
        <f>INDEX(SUM!D:D,MATCH(SUM!$F$3,SUM!B:B,0),0)</f>
        <v>P108</v>
      </c>
      <c r="C489" s="127">
        <v>52</v>
      </c>
      <c r="D489" s="124" t="s">
        <v>1665</v>
      </c>
      <c r="E489" s="127">
        <f t="shared" si="7"/>
        <v>2018</v>
      </c>
      <c r="F489" s="203" t="s">
        <v>2144</v>
      </c>
      <c r="G489" s="128" t="s">
        <v>120</v>
      </c>
      <c r="H489" s="125" t="s">
        <v>2067</v>
      </c>
      <c r="I489" s="129">
        <f>'16'!G75</f>
        <v>0</v>
      </c>
      <c r="J489" s="158"/>
    </row>
    <row r="490" spans="2:10" ht="15">
      <c r="B490" s="125" t="str">
        <f>INDEX(SUM!D:D,MATCH(SUM!$F$3,SUM!B:B,0),0)</f>
        <v>P108</v>
      </c>
      <c r="C490" s="127">
        <v>52</v>
      </c>
      <c r="D490" s="124" t="s">
        <v>1665</v>
      </c>
      <c r="E490" s="127">
        <f t="shared" si="7"/>
        <v>2018</v>
      </c>
      <c r="F490" s="203" t="s">
        <v>2145</v>
      </c>
      <c r="G490" s="128" t="s">
        <v>120</v>
      </c>
      <c r="H490" s="125" t="s">
        <v>2068</v>
      </c>
      <c r="I490" s="129">
        <f>'16'!G76</f>
        <v>0</v>
      </c>
      <c r="J490" s="158"/>
    </row>
    <row r="491" spans="2:10" ht="15">
      <c r="B491" s="125" t="str">
        <f>INDEX(SUM!D:D,MATCH(SUM!$F$3,SUM!B:B,0),0)</f>
        <v>P108</v>
      </c>
      <c r="C491" s="127">
        <v>52</v>
      </c>
      <c r="D491" s="124" t="s">
        <v>1665</v>
      </c>
      <c r="E491" s="127">
        <f t="shared" si="7"/>
        <v>2018</v>
      </c>
      <c r="F491" s="203" t="s">
        <v>2146</v>
      </c>
      <c r="G491" s="128" t="s">
        <v>120</v>
      </c>
      <c r="H491" s="125" t="s">
        <v>2069</v>
      </c>
      <c r="I491" s="129">
        <f>'16'!G77</f>
        <v>0</v>
      </c>
      <c r="J491" s="158"/>
    </row>
    <row r="492" spans="2:10" ht="15">
      <c r="B492" s="125" t="str">
        <f>INDEX(SUM!D:D,MATCH(SUM!$F$3,SUM!B:B,0),0)</f>
        <v>P108</v>
      </c>
      <c r="C492" s="127">
        <v>52</v>
      </c>
      <c r="D492" s="124" t="s">
        <v>1665</v>
      </c>
      <c r="E492" s="127">
        <f t="shared" si="7"/>
        <v>2018</v>
      </c>
      <c r="F492" s="203" t="s">
        <v>2147</v>
      </c>
      <c r="G492" s="128" t="s">
        <v>120</v>
      </c>
      <c r="H492" s="125" t="s">
        <v>2070</v>
      </c>
      <c r="I492" s="129">
        <f>'16'!G78</f>
        <v>0</v>
      </c>
      <c r="J492" s="158"/>
    </row>
    <row r="493" spans="2:10" ht="15">
      <c r="B493" s="125" t="str">
        <f>INDEX(SUM!D:D,MATCH(SUM!$F$3,SUM!B:B,0),0)</f>
        <v>P108</v>
      </c>
      <c r="C493" s="127">
        <v>52</v>
      </c>
      <c r="D493" s="124" t="s">
        <v>1665</v>
      </c>
      <c r="E493" s="127">
        <f t="shared" si="7"/>
        <v>2018</v>
      </c>
      <c r="F493" s="203" t="s">
        <v>2148</v>
      </c>
      <c r="G493" s="128" t="s">
        <v>120</v>
      </c>
      <c r="H493" s="125" t="s">
        <v>2071</v>
      </c>
      <c r="I493" s="129">
        <f>'16'!G79</f>
        <v>0</v>
      </c>
      <c r="J493" s="158"/>
    </row>
    <row r="494" spans="2:10" ht="15">
      <c r="B494" s="125" t="str">
        <f>INDEX(SUM!D:D,MATCH(SUM!$F$3,SUM!B:B,0),0)</f>
        <v>P108</v>
      </c>
      <c r="C494" s="127">
        <v>52</v>
      </c>
      <c r="D494" s="124" t="s">
        <v>1665</v>
      </c>
      <c r="E494" s="127">
        <f t="shared" si="7"/>
        <v>2018</v>
      </c>
      <c r="F494" s="203" t="s">
        <v>2149</v>
      </c>
      <c r="G494" s="128" t="s">
        <v>120</v>
      </c>
      <c r="H494" s="125" t="s">
        <v>2072</v>
      </c>
      <c r="I494" s="129">
        <f>'16'!G80</f>
        <v>0</v>
      </c>
      <c r="J494" s="158"/>
    </row>
    <row r="495" spans="2:10" ht="15">
      <c r="B495" s="125" t="str">
        <f>INDEX(SUM!D:D,MATCH(SUM!$F$3,SUM!B:B,0),0)</f>
        <v>P108</v>
      </c>
      <c r="C495" s="127">
        <v>52</v>
      </c>
      <c r="D495" s="124" t="s">
        <v>1665</v>
      </c>
      <c r="E495" s="127">
        <f t="shared" si="7"/>
        <v>2018</v>
      </c>
      <c r="F495" s="203" t="s">
        <v>2150</v>
      </c>
      <c r="G495" s="128" t="s">
        <v>120</v>
      </c>
      <c r="H495" s="125" t="s">
        <v>2073</v>
      </c>
      <c r="I495" s="129">
        <f>'16'!G81</f>
        <v>0</v>
      </c>
      <c r="J495" s="158"/>
    </row>
    <row r="496" spans="2:10" ht="15">
      <c r="B496" s="125" t="str">
        <f>INDEX(SUM!D:D,MATCH(SUM!$F$3,SUM!B:B,0),0)</f>
        <v>P108</v>
      </c>
      <c r="C496" s="127">
        <v>52</v>
      </c>
      <c r="D496" s="124" t="s">
        <v>1665</v>
      </c>
      <c r="E496" s="127">
        <f t="shared" si="7"/>
        <v>2018</v>
      </c>
      <c r="F496" s="203" t="s">
        <v>2151</v>
      </c>
      <c r="G496" s="128" t="s">
        <v>120</v>
      </c>
      <c r="H496" s="125" t="s">
        <v>2074</v>
      </c>
      <c r="I496" s="129">
        <f>'16'!G82</f>
        <v>0</v>
      </c>
      <c r="J496" s="158"/>
    </row>
    <row r="497" spans="2:10" ht="15">
      <c r="B497" s="125" t="str">
        <f>INDEX(SUM!D:D,MATCH(SUM!$F$3,SUM!B:B,0),0)</f>
        <v>P108</v>
      </c>
      <c r="C497" s="127">
        <v>52</v>
      </c>
      <c r="D497" s="124" t="s">
        <v>1665</v>
      </c>
      <c r="E497" s="127">
        <f t="shared" si="7"/>
        <v>2018</v>
      </c>
      <c r="F497" s="203" t="s">
        <v>2152</v>
      </c>
      <c r="G497" s="128" t="s">
        <v>120</v>
      </c>
      <c r="H497" s="125" t="s">
        <v>2075</v>
      </c>
      <c r="I497" s="129">
        <f>'16'!G83</f>
        <v>0</v>
      </c>
      <c r="J497" s="158"/>
    </row>
    <row r="498" spans="2:10" ht="15">
      <c r="B498" s="125" t="str">
        <f>INDEX(SUM!D:D,MATCH(SUM!$F$3,SUM!B:B,0),0)</f>
        <v>P108</v>
      </c>
      <c r="C498" s="127">
        <v>52</v>
      </c>
      <c r="D498" s="124" t="s">
        <v>1665</v>
      </c>
      <c r="E498" s="127">
        <f t="shared" si="7"/>
        <v>2018</v>
      </c>
      <c r="F498" s="203" t="s">
        <v>2153</v>
      </c>
      <c r="G498" s="128" t="s">
        <v>120</v>
      </c>
      <c r="H498" s="125" t="s">
        <v>2076</v>
      </c>
      <c r="I498" s="129">
        <f>'16'!G84</f>
        <v>0</v>
      </c>
      <c r="J498" s="158"/>
    </row>
    <row r="499" spans="2:10" ht="15">
      <c r="B499" s="125" t="str">
        <f>INDEX(SUM!D:D,MATCH(SUM!$F$3,SUM!B:B,0),0)</f>
        <v>P108</v>
      </c>
      <c r="C499" s="127" t="s">
        <v>120</v>
      </c>
      <c r="D499" s="124" t="s">
        <v>1705</v>
      </c>
      <c r="E499" s="127">
        <f t="shared" si="7"/>
        <v>2018</v>
      </c>
      <c r="F499" s="124" t="s">
        <v>1712</v>
      </c>
      <c r="G499" s="128" t="s">
        <v>120</v>
      </c>
      <c r="H499" s="125" t="s">
        <v>1711</v>
      </c>
      <c r="I499" s="129" t="str">
        <f>"Lei Municipal n° "&amp;TEXT('16'!F10,"#.##0")&amp;", de "&amp;'16'!G10</f>
        <v>Lei Municipal n° 14, de 42578</v>
      </c>
      <c r="J499" s="158"/>
    </row>
    <row r="500" spans="2:10" ht="15">
      <c r="B500" s="125" t="str">
        <f>INDEX(SUM!D:D,MATCH(SUM!$F$3,SUM!B:B,0),0)</f>
        <v>P108</v>
      </c>
      <c r="C500" s="127" t="s">
        <v>120</v>
      </c>
      <c r="D500" s="124" t="s">
        <v>1705</v>
      </c>
      <c r="E500" s="127">
        <f t="shared" si="7"/>
        <v>2018</v>
      </c>
      <c r="F500" s="124" t="s">
        <v>1713</v>
      </c>
      <c r="G500" s="128" t="s">
        <v>120</v>
      </c>
      <c r="H500" s="125" t="s">
        <v>1706</v>
      </c>
      <c r="I500" s="129">
        <f>'16'!F11</f>
        <v>11</v>
      </c>
      <c r="J500" s="158"/>
    </row>
    <row r="501" spans="2:10" ht="15">
      <c r="B501" s="125" t="str">
        <f>INDEX(SUM!D:D,MATCH(SUM!$F$3,SUM!B:B,0),0)</f>
        <v>P108</v>
      </c>
      <c r="C501" s="127" t="s">
        <v>120</v>
      </c>
      <c r="D501" s="124" t="s">
        <v>1705</v>
      </c>
      <c r="E501" s="127">
        <f t="shared" si="7"/>
        <v>2018</v>
      </c>
      <c r="F501" s="124" t="s">
        <v>1714</v>
      </c>
      <c r="G501" s="128" t="s">
        <v>120</v>
      </c>
      <c r="H501" s="125" t="s">
        <v>1707</v>
      </c>
      <c r="I501" s="129">
        <f>'16'!F12</f>
        <v>0</v>
      </c>
      <c r="J501" s="158"/>
    </row>
    <row r="502" spans="2:10" ht="15">
      <c r="B502" s="125" t="str">
        <f>INDEX(SUM!D:D,MATCH(SUM!$F$3,SUM!B:B,0),0)</f>
        <v>P108</v>
      </c>
      <c r="C502" s="127" t="s">
        <v>120</v>
      </c>
      <c r="D502" s="124" t="s">
        <v>1705</v>
      </c>
      <c r="E502" s="127">
        <f t="shared" si="7"/>
        <v>2018</v>
      </c>
      <c r="F502" s="124" t="s">
        <v>1715</v>
      </c>
      <c r="G502" s="128" t="s">
        <v>120</v>
      </c>
      <c r="H502" s="125" t="s">
        <v>1708</v>
      </c>
      <c r="I502" s="129">
        <f>'16'!F13</f>
        <v>20.74</v>
      </c>
      <c r="J502" s="158"/>
    </row>
    <row r="503" spans="2:10" ht="15">
      <c r="B503" s="125" t="str">
        <f>INDEX(SUM!D:D,MATCH(SUM!$F$3,SUM!B:B,0),0)</f>
        <v>P108</v>
      </c>
      <c r="C503" s="127" t="s">
        <v>120</v>
      </c>
      <c r="D503" s="124" t="s">
        <v>1705</v>
      </c>
      <c r="E503" s="127">
        <f t="shared" si="7"/>
        <v>2018</v>
      </c>
      <c r="F503" s="124" t="s">
        <v>1716</v>
      </c>
      <c r="G503" s="128" t="s">
        <v>120</v>
      </c>
      <c r="H503" s="125" t="s">
        <v>1709</v>
      </c>
      <c r="I503" s="129">
        <f>'16'!F14</f>
        <v>5.64</v>
      </c>
      <c r="J503" s="158"/>
    </row>
    <row r="504" spans="2:10" ht="15">
      <c r="B504" s="125" t="str">
        <f>INDEX(SUM!D:D,MATCH(SUM!$F$3,SUM!B:B,0),0)</f>
        <v>P108</v>
      </c>
      <c r="C504" s="127" t="s">
        <v>120</v>
      </c>
      <c r="D504" s="124" t="s">
        <v>1705</v>
      </c>
      <c r="E504" s="127">
        <f t="shared" si="7"/>
        <v>2018</v>
      </c>
      <c r="F504" s="124" t="s">
        <v>1717</v>
      </c>
      <c r="G504" s="128" t="s">
        <v>120</v>
      </c>
      <c r="H504" s="125" t="s">
        <v>1710</v>
      </c>
      <c r="I504" s="187">
        <f>'16'!F15</f>
        <v>0</v>
      </c>
      <c r="J504" s="158"/>
    </row>
    <row r="505" spans="2:10" ht="15">
      <c r="B505" s="125" t="str">
        <f>INDEX(SUM!D:D,MATCH(SUM!$F$3,SUM!B:B,0),0)</f>
        <v>P108</v>
      </c>
      <c r="C505" s="127">
        <v>53</v>
      </c>
      <c r="D505" s="124" t="s">
        <v>1718</v>
      </c>
      <c r="E505" s="127">
        <f t="shared" si="7"/>
        <v>2018</v>
      </c>
      <c r="F505" s="203" t="s">
        <v>1881</v>
      </c>
      <c r="G505" s="128" t="s">
        <v>120</v>
      </c>
      <c r="H505" s="125" t="s">
        <v>1292</v>
      </c>
      <c r="I505" s="129">
        <f>'17'!D15</f>
        <v>58711.87</v>
      </c>
      <c r="J505" s="158"/>
    </row>
    <row r="506" spans="2:10" ht="15">
      <c r="B506" s="125" t="str">
        <f>INDEX(SUM!D:D,MATCH(SUM!$F$3,SUM!B:B,0),0)</f>
        <v>P108</v>
      </c>
      <c r="C506" s="127">
        <v>53</v>
      </c>
      <c r="D506" s="124" t="s">
        <v>1718</v>
      </c>
      <c r="E506" s="127">
        <f t="shared" si="7"/>
        <v>2018</v>
      </c>
      <c r="F506" s="203" t="s">
        <v>1882</v>
      </c>
      <c r="G506" s="128" t="s">
        <v>120</v>
      </c>
      <c r="H506" s="125" t="s">
        <v>1293</v>
      </c>
      <c r="I506" s="129">
        <f>'17'!D16</f>
        <v>66337.62</v>
      </c>
      <c r="J506" s="158"/>
    </row>
    <row r="507" spans="2:10" ht="15">
      <c r="B507" s="125" t="str">
        <f>INDEX(SUM!D:D,MATCH(SUM!$F$3,SUM!B:B,0),0)</f>
        <v>P108</v>
      </c>
      <c r="C507" s="127">
        <v>53</v>
      </c>
      <c r="D507" s="124" t="s">
        <v>1718</v>
      </c>
      <c r="E507" s="127">
        <f t="shared" si="7"/>
        <v>2018</v>
      </c>
      <c r="F507" s="203" t="s">
        <v>1883</v>
      </c>
      <c r="G507" s="128" t="s">
        <v>120</v>
      </c>
      <c r="H507" s="125" t="s">
        <v>1294</v>
      </c>
      <c r="I507" s="129">
        <f>'17'!D17</f>
        <v>76937.95</v>
      </c>
      <c r="J507" s="158"/>
    </row>
    <row r="508" spans="2:10" ht="15">
      <c r="B508" s="125" t="str">
        <f>INDEX(SUM!D:D,MATCH(SUM!$F$3,SUM!B:B,0),0)</f>
        <v>P108</v>
      </c>
      <c r="C508" s="127">
        <v>53</v>
      </c>
      <c r="D508" s="124" t="s">
        <v>1718</v>
      </c>
      <c r="E508" s="127">
        <f t="shared" si="7"/>
        <v>2018</v>
      </c>
      <c r="F508" s="203" t="s">
        <v>1884</v>
      </c>
      <c r="G508" s="128" t="s">
        <v>120</v>
      </c>
      <c r="H508" s="125" t="s">
        <v>1295</v>
      </c>
      <c r="I508" s="129">
        <f>'17'!D18</f>
        <v>80893.2</v>
      </c>
      <c r="J508" s="158"/>
    </row>
    <row r="509" spans="2:10" ht="15">
      <c r="B509" s="125" t="str">
        <f>INDEX(SUM!D:D,MATCH(SUM!$F$3,SUM!B:B,0),0)</f>
        <v>P108</v>
      </c>
      <c r="C509" s="127">
        <v>53</v>
      </c>
      <c r="D509" s="124" t="s">
        <v>1718</v>
      </c>
      <c r="E509" s="127">
        <f t="shared" si="7"/>
        <v>2018</v>
      </c>
      <c r="F509" s="203" t="s">
        <v>1885</v>
      </c>
      <c r="G509" s="128" t="s">
        <v>120</v>
      </c>
      <c r="H509" s="125" t="s">
        <v>1296</v>
      </c>
      <c r="I509" s="129">
        <f>'17'!D19</f>
        <v>82863.03</v>
      </c>
      <c r="J509" s="158"/>
    </row>
    <row r="510" spans="2:10" ht="15">
      <c r="B510" s="125" t="str">
        <f>INDEX(SUM!D:D,MATCH(SUM!$F$3,SUM!B:B,0),0)</f>
        <v>P108</v>
      </c>
      <c r="C510" s="127">
        <v>53</v>
      </c>
      <c r="D510" s="124" t="s">
        <v>1718</v>
      </c>
      <c r="E510" s="127">
        <f t="shared" si="7"/>
        <v>2018</v>
      </c>
      <c r="F510" s="203" t="s">
        <v>1886</v>
      </c>
      <c r="G510" s="128" t="s">
        <v>120</v>
      </c>
      <c r="H510" s="125" t="s">
        <v>1297</v>
      </c>
      <c r="I510" s="129">
        <f>'17'!D20</f>
        <v>84463.04</v>
      </c>
      <c r="J510" s="158"/>
    </row>
    <row r="511" spans="2:10" ht="15">
      <c r="B511" s="125" t="str">
        <f>INDEX(SUM!D:D,MATCH(SUM!$F$3,SUM!B:B,0),0)</f>
        <v>P108</v>
      </c>
      <c r="C511" s="127">
        <v>53</v>
      </c>
      <c r="D511" s="124" t="s">
        <v>1718</v>
      </c>
      <c r="E511" s="127">
        <f t="shared" si="7"/>
        <v>2018</v>
      </c>
      <c r="F511" s="203" t="s">
        <v>1887</v>
      </c>
      <c r="G511" s="128" t="s">
        <v>120</v>
      </c>
      <c r="H511" s="125" t="s">
        <v>1298</v>
      </c>
      <c r="I511" s="129">
        <f>'17'!D21</f>
        <v>67694.12</v>
      </c>
      <c r="J511" s="158"/>
    </row>
    <row r="512" spans="2:10" ht="15">
      <c r="B512" s="125" t="str">
        <f>INDEX(SUM!D:D,MATCH(SUM!$F$3,SUM!B:B,0),0)</f>
        <v>P108</v>
      </c>
      <c r="C512" s="127">
        <v>53</v>
      </c>
      <c r="D512" s="124" t="s">
        <v>1718</v>
      </c>
      <c r="E512" s="127">
        <f t="shared" si="7"/>
        <v>2018</v>
      </c>
      <c r="F512" s="203" t="s">
        <v>1888</v>
      </c>
      <c r="G512" s="128" t="s">
        <v>120</v>
      </c>
      <c r="H512" s="125" t="s">
        <v>1299</v>
      </c>
      <c r="I512" s="129">
        <f>'17'!D22</f>
        <v>85539.06</v>
      </c>
      <c r="J512" s="158"/>
    </row>
    <row r="513" spans="2:10" ht="15">
      <c r="B513" s="125" t="str">
        <f>INDEX(SUM!D:D,MATCH(SUM!$F$3,SUM!B:B,0),0)</f>
        <v>P108</v>
      </c>
      <c r="C513" s="127">
        <v>53</v>
      </c>
      <c r="D513" s="124" t="s">
        <v>1718</v>
      </c>
      <c r="E513" s="127">
        <f t="shared" si="7"/>
        <v>2018</v>
      </c>
      <c r="F513" s="203" t="s">
        <v>1889</v>
      </c>
      <c r="G513" s="128" t="s">
        <v>120</v>
      </c>
      <c r="H513" s="125" t="s">
        <v>1300</v>
      </c>
      <c r="I513" s="129">
        <f>'17'!D23</f>
        <v>87159.27</v>
      </c>
      <c r="J513" s="158"/>
    </row>
    <row r="514" spans="2:10" ht="15">
      <c r="B514" s="125" t="str">
        <f>INDEX(SUM!D:D,MATCH(SUM!$F$3,SUM!B:B,0),0)</f>
        <v>P108</v>
      </c>
      <c r="C514" s="127">
        <v>53</v>
      </c>
      <c r="D514" s="124" t="s">
        <v>1718</v>
      </c>
      <c r="E514" s="127">
        <f t="shared" si="7"/>
        <v>2018</v>
      </c>
      <c r="F514" s="203" t="s">
        <v>1890</v>
      </c>
      <c r="G514" s="128" t="s">
        <v>120</v>
      </c>
      <c r="H514" s="125" t="s">
        <v>1301</v>
      </c>
      <c r="I514" s="129">
        <f>'17'!D24</f>
        <v>88065.07</v>
      </c>
      <c r="J514" s="158"/>
    </row>
    <row r="515" spans="2:10" ht="15">
      <c r="B515" s="125" t="str">
        <f>INDEX(SUM!D:D,MATCH(SUM!$F$3,SUM!B:B,0),0)</f>
        <v>P108</v>
      </c>
      <c r="C515" s="127">
        <v>53</v>
      </c>
      <c r="D515" s="124" t="s">
        <v>1718</v>
      </c>
      <c r="E515" s="127">
        <f t="shared" si="7"/>
        <v>2018</v>
      </c>
      <c r="F515" s="203" t="s">
        <v>1891</v>
      </c>
      <c r="G515" s="128" t="s">
        <v>120</v>
      </c>
      <c r="H515" s="125" t="s">
        <v>1302</v>
      </c>
      <c r="I515" s="129">
        <f>'17'!D25</f>
        <v>81721.84</v>
      </c>
      <c r="J515" s="158"/>
    </row>
    <row r="516" spans="2:10" ht="15">
      <c r="B516" s="125" t="str">
        <f>INDEX(SUM!D:D,MATCH(SUM!$F$3,SUM!B:B,0),0)</f>
        <v>P108</v>
      </c>
      <c r="C516" s="127">
        <v>53</v>
      </c>
      <c r="D516" s="124" t="s">
        <v>1718</v>
      </c>
      <c r="E516" s="127">
        <f t="shared" si="7"/>
        <v>2018</v>
      </c>
      <c r="F516" s="203" t="s">
        <v>1892</v>
      </c>
      <c r="G516" s="128" t="s">
        <v>120</v>
      </c>
      <c r="H516" s="125" t="s">
        <v>1303</v>
      </c>
      <c r="I516" s="129">
        <f>'17'!D26</f>
        <v>50645.88</v>
      </c>
      <c r="J516" s="158"/>
    </row>
    <row r="517" spans="2:10" ht="15">
      <c r="B517" s="125" t="str">
        <f>INDEX(SUM!D:D,MATCH(SUM!$F$3,SUM!B:B,0),0)</f>
        <v>P108</v>
      </c>
      <c r="C517" s="127">
        <v>53</v>
      </c>
      <c r="D517" s="124" t="s">
        <v>1718</v>
      </c>
      <c r="E517" s="127">
        <f t="shared" si="7"/>
        <v>2018</v>
      </c>
      <c r="F517" s="203" t="s">
        <v>1893</v>
      </c>
      <c r="G517" s="128" t="s">
        <v>120</v>
      </c>
      <c r="H517" s="125" t="s">
        <v>1304</v>
      </c>
      <c r="I517" s="129">
        <f>'17'!D27</f>
        <v>21778.03</v>
      </c>
      <c r="J517" s="158"/>
    </row>
    <row r="518" spans="2:10" ht="15">
      <c r="B518" s="125" t="str">
        <f>INDEX(SUM!D:D,MATCH(SUM!$F$3,SUM!B:B,0),0)</f>
        <v>P108</v>
      </c>
      <c r="C518" s="127">
        <v>53</v>
      </c>
      <c r="D518" s="124" t="s">
        <v>1718</v>
      </c>
      <c r="E518" s="127">
        <f t="shared" si="7"/>
        <v>2018</v>
      </c>
      <c r="F518" s="203" t="s">
        <v>1894</v>
      </c>
      <c r="G518" s="128" t="s">
        <v>120</v>
      </c>
      <c r="H518" s="125" t="s">
        <v>1666</v>
      </c>
      <c r="I518" s="129">
        <f>'17'!E15</f>
        <v>58711.87</v>
      </c>
      <c r="J518" s="158"/>
    </row>
    <row r="519" spans="2:10" ht="15">
      <c r="B519" s="125" t="str">
        <f>INDEX(SUM!D:D,MATCH(SUM!$F$3,SUM!B:B,0),0)</f>
        <v>P108</v>
      </c>
      <c r="C519" s="127">
        <v>53</v>
      </c>
      <c r="D519" s="124" t="s">
        <v>1718</v>
      </c>
      <c r="E519" s="127">
        <f t="shared" si="7"/>
        <v>2018</v>
      </c>
      <c r="F519" s="203" t="s">
        <v>1895</v>
      </c>
      <c r="G519" s="128" t="s">
        <v>120</v>
      </c>
      <c r="H519" s="125" t="s">
        <v>1667</v>
      </c>
      <c r="I519" s="129">
        <f>'17'!E16</f>
        <v>66337.62</v>
      </c>
      <c r="J519" s="158"/>
    </row>
    <row r="520" spans="2:10" ht="15">
      <c r="B520" s="125" t="str">
        <f>INDEX(SUM!D:D,MATCH(SUM!$F$3,SUM!B:B,0),0)</f>
        <v>P108</v>
      </c>
      <c r="C520" s="127">
        <v>53</v>
      </c>
      <c r="D520" s="124" t="s">
        <v>1718</v>
      </c>
      <c r="E520" s="127">
        <f t="shared" si="7"/>
        <v>2018</v>
      </c>
      <c r="F520" s="203" t="s">
        <v>1896</v>
      </c>
      <c r="G520" s="128" t="s">
        <v>120</v>
      </c>
      <c r="H520" s="125" t="s">
        <v>1668</v>
      </c>
      <c r="I520" s="129">
        <f>'17'!E17</f>
        <v>76937.95</v>
      </c>
      <c r="J520" s="158"/>
    </row>
    <row r="521" spans="2:10" ht="15">
      <c r="B521" s="125" t="str">
        <f>INDEX(SUM!D:D,MATCH(SUM!$F$3,SUM!B:B,0),0)</f>
        <v>P108</v>
      </c>
      <c r="C521" s="127">
        <v>53</v>
      </c>
      <c r="D521" s="124" t="s">
        <v>1718</v>
      </c>
      <c r="E521" s="127">
        <f t="shared" si="7"/>
        <v>2018</v>
      </c>
      <c r="F521" s="203" t="s">
        <v>1897</v>
      </c>
      <c r="G521" s="128" t="s">
        <v>120</v>
      </c>
      <c r="H521" s="125" t="s">
        <v>1669</v>
      </c>
      <c r="I521" s="129">
        <f>'17'!E18</f>
        <v>80893.2</v>
      </c>
      <c r="J521" s="158"/>
    </row>
    <row r="522" spans="2:10" ht="15">
      <c r="B522" s="125" t="str">
        <f>INDEX(SUM!D:D,MATCH(SUM!$F$3,SUM!B:B,0),0)</f>
        <v>P108</v>
      </c>
      <c r="C522" s="127">
        <v>53</v>
      </c>
      <c r="D522" s="124" t="s">
        <v>1718</v>
      </c>
      <c r="E522" s="127">
        <f t="shared" si="7"/>
        <v>2018</v>
      </c>
      <c r="F522" s="203" t="s">
        <v>1898</v>
      </c>
      <c r="G522" s="128" t="s">
        <v>120</v>
      </c>
      <c r="H522" s="125" t="s">
        <v>1670</v>
      </c>
      <c r="I522" s="129">
        <f>'17'!E19</f>
        <v>82863.03</v>
      </c>
      <c r="J522" s="158"/>
    </row>
    <row r="523" spans="2:10" ht="15">
      <c r="B523" s="125" t="str">
        <f>INDEX(SUM!D:D,MATCH(SUM!$F$3,SUM!B:B,0),0)</f>
        <v>P108</v>
      </c>
      <c r="C523" s="127">
        <v>53</v>
      </c>
      <c r="D523" s="124" t="s">
        <v>1718</v>
      </c>
      <c r="E523" s="127">
        <f aca="true" t="shared" si="8" ref="E523:E586">E522</f>
        <v>2018</v>
      </c>
      <c r="F523" s="203" t="s">
        <v>1899</v>
      </c>
      <c r="G523" s="128" t="s">
        <v>120</v>
      </c>
      <c r="H523" s="125" t="s">
        <v>1671</v>
      </c>
      <c r="I523" s="129">
        <f>'17'!E20</f>
        <v>84463.04</v>
      </c>
      <c r="J523" s="158"/>
    </row>
    <row r="524" spans="2:10" ht="15">
      <c r="B524" s="125" t="str">
        <f>INDEX(SUM!D:D,MATCH(SUM!$F$3,SUM!B:B,0),0)</f>
        <v>P108</v>
      </c>
      <c r="C524" s="127">
        <v>53</v>
      </c>
      <c r="D524" s="124" t="s">
        <v>1718</v>
      </c>
      <c r="E524" s="127">
        <f t="shared" si="8"/>
        <v>2018</v>
      </c>
      <c r="F524" s="203" t="s">
        <v>1900</v>
      </c>
      <c r="G524" s="128" t="s">
        <v>120</v>
      </c>
      <c r="H524" s="125" t="s">
        <v>1672</v>
      </c>
      <c r="I524" s="129">
        <f>'17'!E21</f>
        <v>67694.12</v>
      </c>
      <c r="J524" s="158"/>
    </row>
    <row r="525" spans="2:10" ht="15">
      <c r="B525" s="125" t="str">
        <f>INDEX(SUM!D:D,MATCH(SUM!$F$3,SUM!B:B,0),0)</f>
        <v>P108</v>
      </c>
      <c r="C525" s="127">
        <v>53</v>
      </c>
      <c r="D525" s="124" t="s">
        <v>1718</v>
      </c>
      <c r="E525" s="127">
        <f t="shared" si="8"/>
        <v>2018</v>
      </c>
      <c r="F525" s="203" t="s">
        <v>1901</v>
      </c>
      <c r="G525" s="128" t="s">
        <v>120</v>
      </c>
      <c r="H525" s="125" t="s">
        <v>1673</v>
      </c>
      <c r="I525" s="129">
        <f>'17'!E22</f>
        <v>85539.06</v>
      </c>
      <c r="J525" s="158"/>
    </row>
    <row r="526" spans="2:10" ht="15">
      <c r="B526" s="125" t="str">
        <f>INDEX(SUM!D:D,MATCH(SUM!$F$3,SUM!B:B,0),0)</f>
        <v>P108</v>
      </c>
      <c r="C526" s="127">
        <v>53</v>
      </c>
      <c r="D526" s="124" t="s">
        <v>1718</v>
      </c>
      <c r="E526" s="127">
        <f t="shared" si="8"/>
        <v>2018</v>
      </c>
      <c r="F526" s="203" t="s">
        <v>1902</v>
      </c>
      <c r="G526" s="128" t="s">
        <v>120</v>
      </c>
      <c r="H526" s="125" t="s">
        <v>1674</v>
      </c>
      <c r="I526" s="129">
        <f>'17'!E23</f>
        <v>87159.27</v>
      </c>
      <c r="J526" s="158"/>
    </row>
    <row r="527" spans="2:10" ht="15">
      <c r="B527" s="125" t="str">
        <f>INDEX(SUM!D:D,MATCH(SUM!$F$3,SUM!B:B,0),0)</f>
        <v>P108</v>
      </c>
      <c r="C527" s="127">
        <v>53</v>
      </c>
      <c r="D527" s="124" t="s">
        <v>1718</v>
      </c>
      <c r="E527" s="127">
        <f t="shared" si="8"/>
        <v>2018</v>
      </c>
      <c r="F527" s="203" t="s">
        <v>1903</v>
      </c>
      <c r="G527" s="128" t="s">
        <v>120</v>
      </c>
      <c r="H527" s="125" t="s">
        <v>1675</v>
      </c>
      <c r="I527" s="129">
        <f>'17'!E24</f>
        <v>88065.07</v>
      </c>
      <c r="J527" s="158"/>
    </row>
    <row r="528" spans="2:10" ht="15">
      <c r="B528" s="125" t="str">
        <f>INDEX(SUM!D:D,MATCH(SUM!$F$3,SUM!B:B,0),0)</f>
        <v>P108</v>
      </c>
      <c r="C528" s="127">
        <v>53</v>
      </c>
      <c r="D528" s="124" t="s">
        <v>1718</v>
      </c>
      <c r="E528" s="127">
        <f t="shared" si="8"/>
        <v>2018</v>
      </c>
      <c r="F528" s="203" t="s">
        <v>1904</v>
      </c>
      <c r="G528" s="128" t="s">
        <v>120</v>
      </c>
      <c r="H528" s="125" t="s">
        <v>1676</v>
      </c>
      <c r="I528" s="129">
        <f>'17'!E25</f>
        <v>81721.84</v>
      </c>
      <c r="J528" s="158"/>
    </row>
    <row r="529" spans="2:10" ht="15">
      <c r="B529" s="125" t="str">
        <f>INDEX(SUM!D:D,MATCH(SUM!$F$3,SUM!B:B,0),0)</f>
        <v>P108</v>
      </c>
      <c r="C529" s="127">
        <v>53</v>
      </c>
      <c r="D529" s="124" t="s">
        <v>1718</v>
      </c>
      <c r="E529" s="127">
        <f t="shared" si="8"/>
        <v>2018</v>
      </c>
      <c r="F529" s="203" t="s">
        <v>1905</v>
      </c>
      <c r="G529" s="128" t="s">
        <v>120</v>
      </c>
      <c r="H529" s="125" t="s">
        <v>1677</v>
      </c>
      <c r="I529" s="129">
        <f>'17'!E26</f>
        <v>50645.88</v>
      </c>
      <c r="J529" s="158"/>
    </row>
    <row r="530" spans="2:10" ht="15">
      <c r="B530" s="125" t="str">
        <f>INDEX(SUM!D:D,MATCH(SUM!$F$3,SUM!B:B,0),0)</f>
        <v>P108</v>
      </c>
      <c r="C530" s="127">
        <v>53</v>
      </c>
      <c r="D530" s="124" t="s">
        <v>1718</v>
      </c>
      <c r="E530" s="127">
        <f t="shared" si="8"/>
        <v>2018</v>
      </c>
      <c r="F530" s="203" t="s">
        <v>1906</v>
      </c>
      <c r="G530" s="128" t="s">
        <v>120</v>
      </c>
      <c r="H530" s="125" t="s">
        <v>1678</v>
      </c>
      <c r="I530" s="129">
        <f>'17'!E27</f>
        <v>21778.03</v>
      </c>
      <c r="J530" s="158"/>
    </row>
    <row r="531" spans="2:10" ht="15">
      <c r="B531" s="125" t="str">
        <f>INDEX(SUM!D:D,MATCH(SUM!$F$3,SUM!B:B,0),0)</f>
        <v>P108</v>
      </c>
      <c r="C531" s="127">
        <v>53</v>
      </c>
      <c r="D531" s="124" t="s">
        <v>1718</v>
      </c>
      <c r="E531" s="127">
        <f t="shared" si="8"/>
        <v>2018</v>
      </c>
      <c r="F531" s="203" t="s">
        <v>2154</v>
      </c>
      <c r="G531" s="128" t="s">
        <v>120</v>
      </c>
      <c r="H531" s="125" t="s">
        <v>2051</v>
      </c>
      <c r="I531" s="129">
        <f>'17'!F15</f>
        <v>58711.87</v>
      </c>
      <c r="J531" s="158"/>
    </row>
    <row r="532" spans="2:10" ht="15">
      <c r="B532" s="125" t="str">
        <f>INDEX(SUM!D:D,MATCH(SUM!$F$3,SUM!B:B,0),0)</f>
        <v>P108</v>
      </c>
      <c r="C532" s="127">
        <v>53</v>
      </c>
      <c r="D532" s="124" t="s">
        <v>1718</v>
      </c>
      <c r="E532" s="127">
        <f t="shared" si="8"/>
        <v>2018</v>
      </c>
      <c r="F532" s="203" t="s">
        <v>2155</v>
      </c>
      <c r="G532" s="128" t="s">
        <v>120</v>
      </c>
      <c r="H532" s="125" t="s">
        <v>2052</v>
      </c>
      <c r="I532" s="129">
        <f>'17'!F16</f>
        <v>64616.02</v>
      </c>
      <c r="J532" s="158"/>
    </row>
    <row r="533" spans="2:10" ht="15">
      <c r="B533" s="125" t="str">
        <f>INDEX(SUM!D:D,MATCH(SUM!$F$3,SUM!B:B,0),0)</f>
        <v>P108</v>
      </c>
      <c r="C533" s="127">
        <v>53</v>
      </c>
      <c r="D533" s="124" t="s">
        <v>1718</v>
      </c>
      <c r="E533" s="127">
        <f t="shared" si="8"/>
        <v>2018</v>
      </c>
      <c r="F533" s="203" t="s">
        <v>2156</v>
      </c>
      <c r="G533" s="128" t="s">
        <v>120</v>
      </c>
      <c r="H533" s="125" t="s">
        <v>2053</v>
      </c>
      <c r="I533" s="129">
        <f>'17'!F17</f>
        <v>75518.27</v>
      </c>
      <c r="J533" s="158"/>
    </row>
    <row r="534" spans="2:10" ht="15">
      <c r="B534" s="125" t="str">
        <f>INDEX(SUM!D:D,MATCH(SUM!$F$3,SUM!B:B,0),0)</f>
        <v>P108</v>
      </c>
      <c r="C534" s="127">
        <v>53</v>
      </c>
      <c r="D534" s="124" t="s">
        <v>1718</v>
      </c>
      <c r="E534" s="127">
        <f t="shared" si="8"/>
        <v>2018</v>
      </c>
      <c r="F534" s="203" t="s">
        <v>2157</v>
      </c>
      <c r="G534" s="128" t="s">
        <v>120</v>
      </c>
      <c r="H534" s="125" t="s">
        <v>2054</v>
      </c>
      <c r="I534" s="129">
        <f>'17'!F18</f>
        <v>77817.8</v>
      </c>
      <c r="J534" s="158"/>
    </row>
    <row r="535" spans="2:10" ht="15">
      <c r="B535" s="125" t="str">
        <f>INDEX(SUM!D:D,MATCH(SUM!$F$3,SUM!B:B,0),0)</f>
        <v>P108</v>
      </c>
      <c r="C535" s="127">
        <v>53</v>
      </c>
      <c r="D535" s="124" t="s">
        <v>1718</v>
      </c>
      <c r="E535" s="127">
        <f t="shared" si="8"/>
        <v>2018</v>
      </c>
      <c r="F535" s="203" t="s">
        <v>2158</v>
      </c>
      <c r="G535" s="128" t="s">
        <v>120</v>
      </c>
      <c r="H535" s="125" t="s">
        <v>2055</v>
      </c>
      <c r="I535" s="129">
        <f>'17'!F19</f>
        <v>82863.03</v>
      </c>
      <c r="J535" s="158"/>
    </row>
    <row r="536" spans="2:10" ht="15">
      <c r="B536" s="125" t="str">
        <f>INDEX(SUM!D:D,MATCH(SUM!$F$3,SUM!B:B,0),0)</f>
        <v>P108</v>
      </c>
      <c r="C536" s="127">
        <v>53</v>
      </c>
      <c r="D536" s="124" t="s">
        <v>1718</v>
      </c>
      <c r="E536" s="127">
        <f t="shared" si="8"/>
        <v>2018</v>
      </c>
      <c r="F536" s="203" t="s">
        <v>2159</v>
      </c>
      <c r="G536" s="128" t="s">
        <v>120</v>
      </c>
      <c r="H536" s="125" t="s">
        <v>2056</v>
      </c>
      <c r="I536" s="129">
        <f>'17'!F20</f>
        <v>84463.04</v>
      </c>
      <c r="J536" s="158"/>
    </row>
    <row r="537" spans="2:10" ht="15">
      <c r="B537" s="125" t="str">
        <f>INDEX(SUM!D:D,MATCH(SUM!$F$3,SUM!B:B,0),0)</f>
        <v>P108</v>
      </c>
      <c r="C537" s="127">
        <v>53</v>
      </c>
      <c r="D537" s="124" t="s">
        <v>1718</v>
      </c>
      <c r="E537" s="127">
        <f t="shared" si="8"/>
        <v>2018</v>
      </c>
      <c r="F537" s="203" t="s">
        <v>2160</v>
      </c>
      <c r="G537" s="128" t="s">
        <v>120</v>
      </c>
      <c r="H537" s="125" t="s">
        <v>2057</v>
      </c>
      <c r="I537" s="129">
        <f>'17'!F21</f>
        <v>67694.12</v>
      </c>
      <c r="J537" s="158"/>
    </row>
    <row r="538" spans="2:10" ht="15">
      <c r="B538" s="125" t="str">
        <f>INDEX(SUM!D:D,MATCH(SUM!$F$3,SUM!B:B,0),0)</f>
        <v>P108</v>
      </c>
      <c r="C538" s="127">
        <v>53</v>
      </c>
      <c r="D538" s="124" t="s">
        <v>1718</v>
      </c>
      <c r="E538" s="127">
        <f t="shared" si="8"/>
        <v>2018</v>
      </c>
      <c r="F538" s="203" t="s">
        <v>2161</v>
      </c>
      <c r="G538" s="128" t="s">
        <v>120</v>
      </c>
      <c r="H538" s="125" t="s">
        <v>2058</v>
      </c>
      <c r="I538" s="129">
        <f>'17'!F22</f>
        <v>85539.06</v>
      </c>
      <c r="J538" s="158"/>
    </row>
    <row r="539" spans="2:10" ht="15">
      <c r="B539" s="125" t="str">
        <f>INDEX(SUM!D:D,MATCH(SUM!$F$3,SUM!B:B,0),0)</f>
        <v>P108</v>
      </c>
      <c r="C539" s="127">
        <v>53</v>
      </c>
      <c r="D539" s="124" t="s">
        <v>1718</v>
      </c>
      <c r="E539" s="127">
        <f t="shared" si="8"/>
        <v>2018</v>
      </c>
      <c r="F539" s="203" t="s">
        <v>2162</v>
      </c>
      <c r="G539" s="128" t="s">
        <v>120</v>
      </c>
      <c r="H539" s="125" t="s">
        <v>2059</v>
      </c>
      <c r="I539" s="129">
        <f>'17'!F23</f>
        <v>87159.27</v>
      </c>
      <c r="J539" s="158"/>
    </row>
    <row r="540" spans="2:10" ht="15">
      <c r="B540" s="125" t="str">
        <f>INDEX(SUM!D:D,MATCH(SUM!$F$3,SUM!B:B,0),0)</f>
        <v>P108</v>
      </c>
      <c r="C540" s="127">
        <v>53</v>
      </c>
      <c r="D540" s="124" t="s">
        <v>1718</v>
      </c>
      <c r="E540" s="127">
        <f t="shared" si="8"/>
        <v>2018</v>
      </c>
      <c r="F540" s="203" t="s">
        <v>2163</v>
      </c>
      <c r="G540" s="128" t="s">
        <v>120</v>
      </c>
      <c r="H540" s="125" t="s">
        <v>2060</v>
      </c>
      <c r="I540" s="129">
        <f>'17'!F24</f>
        <v>88065.07</v>
      </c>
      <c r="J540" s="158"/>
    </row>
    <row r="541" spans="2:10" ht="15">
      <c r="B541" s="125" t="str">
        <f>INDEX(SUM!D:D,MATCH(SUM!$F$3,SUM!B:B,0),0)</f>
        <v>P108</v>
      </c>
      <c r="C541" s="127">
        <v>53</v>
      </c>
      <c r="D541" s="124" t="s">
        <v>1718</v>
      </c>
      <c r="E541" s="127">
        <f t="shared" si="8"/>
        <v>2018</v>
      </c>
      <c r="F541" s="203" t="s">
        <v>2164</v>
      </c>
      <c r="G541" s="128" t="s">
        <v>120</v>
      </c>
      <c r="H541" s="125" t="s">
        <v>2061</v>
      </c>
      <c r="I541" s="129">
        <f>'17'!F25</f>
        <v>81721.84</v>
      </c>
      <c r="J541" s="158"/>
    </row>
    <row r="542" spans="2:10" ht="15">
      <c r="B542" s="125" t="str">
        <f>INDEX(SUM!D:D,MATCH(SUM!$F$3,SUM!B:B,0),0)</f>
        <v>P108</v>
      </c>
      <c r="C542" s="127">
        <v>53</v>
      </c>
      <c r="D542" s="124" t="s">
        <v>1718</v>
      </c>
      <c r="E542" s="127">
        <f t="shared" si="8"/>
        <v>2018</v>
      </c>
      <c r="F542" s="203" t="s">
        <v>2165</v>
      </c>
      <c r="G542" s="128" t="s">
        <v>120</v>
      </c>
      <c r="H542" s="125" t="s">
        <v>2062</v>
      </c>
      <c r="I542" s="129">
        <f>'17'!F26</f>
        <v>50151.63</v>
      </c>
      <c r="J542" s="158"/>
    </row>
    <row r="543" spans="2:10" ht="15">
      <c r="B543" s="125" t="str">
        <f>INDEX(SUM!D:D,MATCH(SUM!$F$3,SUM!B:B,0),0)</f>
        <v>P108</v>
      </c>
      <c r="C543" s="127">
        <v>53</v>
      </c>
      <c r="D543" s="124" t="s">
        <v>1718</v>
      </c>
      <c r="E543" s="127">
        <f t="shared" si="8"/>
        <v>2018</v>
      </c>
      <c r="F543" s="203" t="s">
        <v>2166</v>
      </c>
      <c r="G543" s="128" t="s">
        <v>120</v>
      </c>
      <c r="H543" s="125" t="s">
        <v>2063</v>
      </c>
      <c r="I543" s="129">
        <f>'17'!F27</f>
        <v>18277.51</v>
      </c>
      <c r="J543" s="158"/>
    </row>
    <row r="544" spans="2:10" ht="15">
      <c r="B544" s="125" t="str">
        <f>INDEX(SUM!D:D,MATCH(SUM!$F$3,SUM!B:B,0),0)</f>
        <v>P108</v>
      </c>
      <c r="C544" s="127">
        <v>53</v>
      </c>
      <c r="D544" s="124" t="s">
        <v>1718</v>
      </c>
      <c r="E544" s="127">
        <f t="shared" si="8"/>
        <v>2018</v>
      </c>
      <c r="F544" s="203" t="s">
        <v>2167</v>
      </c>
      <c r="G544" s="128" t="s">
        <v>120</v>
      </c>
      <c r="H544" s="125" t="s">
        <v>2064</v>
      </c>
      <c r="I544" s="129">
        <f>'17'!G15</f>
        <v>1584.31</v>
      </c>
      <c r="J544" s="158"/>
    </row>
    <row r="545" spans="2:10" ht="15">
      <c r="B545" s="125" t="str">
        <f>INDEX(SUM!D:D,MATCH(SUM!$F$3,SUM!B:B,0),0)</f>
        <v>P108</v>
      </c>
      <c r="C545" s="127">
        <v>53</v>
      </c>
      <c r="D545" s="124" t="s">
        <v>1718</v>
      </c>
      <c r="E545" s="127">
        <f t="shared" si="8"/>
        <v>2018</v>
      </c>
      <c r="F545" s="203" t="s">
        <v>2168</v>
      </c>
      <c r="G545" s="128" t="s">
        <v>120</v>
      </c>
      <c r="H545" s="125" t="s">
        <v>2065</v>
      </c>
      <c r="I545" s="129">
        <f>'17'!G16</f>
        <v>914.48</v>
      </c>
      <c r="J545" s="158"/>
    </row>
    <row r="546" spans="2:10" ht="15">
      <c r="B546" s="125" t="str">
        <f>INDEX(SUM!D:D,MATCH(SUM!$F$3,SUM!B:B,0),0)</f>
        <v>P108</v>
      </c>
      <c r="C546" s="127">
        <v>53</v>
      </c>
      <c r="D546" s="124" t="s">
        <v>1718</v>
      </c>
      <c r="E546" s="127">
        <f t="shared" si="8"/>
        <v>2018</v>
      </c>
      <c r="F546" s="203" t="s">
        <v>2169</v>
      </c>
      <c r="G546" s="128" t="s">
        <v>120</v>
      </c>
      <c r="H546" s="125" t="s">
        <v>2066</v>
      </c>
      <c r="I546" s="129">
        <f>'17'!G17</f>
        <v>6709.59</v>
      </c>
      <c r="J546" s="158"/>
    </row>
    <row r="547" spans="2:10" ht="15">
      <c r="B547" s="125" t="str">
        <f>INDEX(SUM!D:D,MATCH(SUM!$F$3,SUM!B:B,0),0)</f>
        <v>P108</v>
      </c>
      <c r="C547" s="127">
        <v>53</v>
      </c>
      <c r="D547" s="124" t="s">
        <v>1718</v>
      </c>
      <c r="E547" s="127">
        <f t="shared" si="8"/>
        <v>2018</v>
      </c>
      <c r="F547" s="203" t="s">
        <v>2170</v>
      </c>
      <c r="G547" s="128" t="s">
        <v>120</v>
      </c>
      <c r="H547" s="125" t="s">
        <v>2067</v>
      </c>
      <c r="I547" s="129">
        <f>'17'!G18</f>
        <v>5287.64</v>
      </c>
      <c r="J547" s="158"/>
    </row>
    <row r="548" spans="2:10" ht="15">
      <c r="B548" s="125" t="str">
        <f>INDEX(SUM!D:D,MATCH(SUM!$F$3,SUM!B:B,0),0)</f>
        <v>P108</v>
      </c>
      <c r="C548" s="127">
        <v>53</v>
      </c>
      <c r="D548" s="124" t="s">
        <v>1718</v>
      </c>
      <c r="E548" s="127">
        <f t="shared" si="8"/>
        <v>2018</v>
      </c>
      <c r="F548" s="203" t="s">
        <v>2171</v>
      </c>
      <c r="G548" s="128" t="s">
        <v>120</v>
      </c>
      <c r="H548" s="125" t="s">
        <v>2068</v>
      </c>
      <c r="I548" s="129">
        <f>'17'!G19</f>
        <v>3347.2</v>
      </c>
      <c r="J548" s="158"/>
    </row>
    <row r="549" spans="2:10" ht="15">
      <c r="B549" s="125" t="str">
        <f>INDEX(SUM!D:D,MATCH(SUM!$F$3,SUM!B:B,0),0)</f>
        <v>P108</v>
      </c>
      <c r="C549" s="127">
        <v>53</v>
      </c>
      <c r="D549" s="124" t="s">
        <v>1718</v>
      </c>
      <c r="E549" s="127">
        <f t="shared" si="8"/>
        <v>2018</v>
      </c>
      <c r="F549" s="203" t="s">
        <v>2172</v>
      </c>
      <c r="G549" s="128" t="s">
        <v>120</v>
      </c>
      <c r="H549" s="125" t="s">
        <v>2069</v>
      </c>
      <c r="I549" s="129">
        <f>'17'!G20</f>
        <v>524.55</v>
      </c>
      <c r="J549" s="158"/>
    </row>
    <row r="550" spans="2:10" ht="15">
      <c r="B550" s="125" t="str">
        <f>INDEX(SUM!D:D,MATCH(SUM!$F$3,SUM!B:B,0),0)</f>
        <v>P108</v>
      </c>
      <c r="C550" s="127">
        <v>53</v>
      </c>
      <c r="D550" s="124" t="s">
        <v>1718</v>
      </c>
      <c r="E550" s="127">
        <f t="shared" si="8"/>
        <v>2018</v>
      </c>
      <c r="F550" s="203" t="s">
        <v>2173</v>
      </c>
      <c r="G550" s="128" t="s">
        <v>120</v>
      </c>
      <c r="H550" s="125" t="s">
        <v>2070</v>
      </c>
      <c r="I550" s="129">
        <f>'17'!G21</f>
        <v>3565.13</v>
      </c>
      <c r="J550" s="158"/>
    </row>
    <row r="551" spans="2:10" ht="15">
      <c r="B551" s="125" t="str">
        <f>INDEX(SUM!D:D,MATCH(SUM!$F$3,SUM!B:B,0),0)</f>
        <v>P108</v>
      </c>
      <c r="C551" s="127">
        <v>53</v>
      </c>
      <c r="D551" s="124" t="s">
        <v>1718</v>
      </c>
      <c r="E551" s="127">
        <f t="shared" si="8"/>
        <v>2018</v>
      </c>
      <c r="F551" s="203" t="s">
        <v>2174</v>
      </c>
      <c r="G551" s="128" t="s">
        <v>120</v>
      </c>
      <c r="H551" s="125" t="s">
        <v>2071</v>
      </c>
      <c r="I551" s="129">
        <f>'17'!G22</f>
        <v>3611.01</v>
      </c>
      <c r="J551" s="158"/>
    </row>
    <row r="552" spans="2:10" ht="15">
      <c r="B552" s="125" t="str">
        <f>INDEX(SUM!D:D,MATCH(SUM!$F$3,SUM!B:B,0),0)</f>
        <v>P108</v>
      </c>
      <c r="C552" s="127">
        <v>53</v>
      </c>
      <c r="D552" s="124" t="s">
        <v>1718</v>
      </c>
      <c r="E552" s="127">
        <f t="shared" si="8"/>
        <v>2018</v>
      </c>
      <c r="F552" s="203" t="s">
        <v>2175</v>
      </c>
      <c r="G552" s="128" t="s">
        <v>120</v>
      </c>
      <c r="H552" s="125" t="s">
        <v>2072</v>
      </c>
      <c r="I552" s="129">
        <f>'17'!G23</f>
        <v>18449.05</v>
      </c>
      <c r="J552" s="158"/>
    </row>
    <row r="553" spans="2:10" ht="15">
      <c r="B553" s="125" t="str">
        <f>INDEX(SUM!D:D,MATCH(SUM!$F$3,SUM!B:B,0),0)</f>
        <v>P108</v>
      </c>
      <c r="C553" s="127">
        <v>53</v>
      </c>
      <c r="D553" s="124" t="s">
        <v>1718</v>
      </c>
      <c r="E553" s="127">
        <f t="shared" si="8"/>
        <v>2018</v>
      </c>
      <c r="F553" s="203" t="s">
        <v>2176</v>
      </c>
      <c r="G553" s="128" t="s">
        <v>120</v>
      </c>
      <c r="H553" s="125" t="s">
        <v>2073</v>
      </c>
      <c r="I553" s="129">
        <f>'17'!G24</f>
        <v>26167.07</v>
      </c>
      <c r="J553" s="158"/>
    </row>
    <row r="554" spans="2:10" ht="15">
      <c r="B554" s="125" t="str">
        <f>INDEX(SUM!D:D,MATCH(SUM!$F$3,SUM!B:B,0),0)</f>
        <v>P108</v>
      </c>
      <c r="C554" s="127">
        <v>53</v>
      </c>
      <c r="D554" s="124" t="s">
        <v>1718</v>
      </c>
      <c r="E554" s="127">
        <f t="shared" si="8"/>
        <v>2018</v>
      </c>
      <c r="F554" s="203" t="s">
        <v>2177</v>
      </c>
      <c r="G554" s="128" t="s">
        <v>120</v>
      </c>
      <c r="H554" s="125" t="s">
        <v>2074</v>
      </c>
      <c r="I554" s="129">
        <f>'17'!G25</f>
        <v>60715.99</v>
      </c>
      <c r="J554" s="158"/>
    </row>
    <row r="555" spans="2:10" ht="15">
      <c r="B555" s="125" t="str">
        <f>INDEX(SUM!D:D,MATCH(SUM!$F$3,SUM!B:B,0),0)</f>
        <v>P108</v>
      </c>
      <c r="C555" s="127">
        <v>53</v>
      </c>
      <c r="D555" s="124" t="s">
        <v>1718</v>
      </c>
      <c r="E555" s="127">
        <f t="shared" si="8"/>
        <v>2018</v>
      </c>
      <c r="F555" s="203" t="s">
        <v>2178</v>
      </c>
      <c r="G555" s="128" t="s">
        <v>120</v>
      </c>
      <c r="H555" s="125" t="s">
        <v>2075</v>
      </c>
      <c r="I555" s="129">
        <f>'17'!G26</f>
        <v>13030.19</v>
      </c>
      <c r="J555" s="158"/>
    </row>
    <row r="556" spans="2:10" ht="15">
      <c r="B556" s="125" t="str">
        <f>INDEX(SUM!D:D,MATCH(SUM!$F$3,SUM!B:B,0),0)</f>
        <v>P108</v>
      </c>
      <c r="C556" s="127">
        <v>53</v>
      </c>
      <c r="D556" s="124" t="s">
        <v>1718</v>
      </c>
      <c r="E556" s="127">
        <f t="shared" si="8"/>
        <v>2018</v>
      </c>
      <c r="F556" s="203" t="s">
        <v>2179</v>
      </c>
      <c r="G556" s="128" t="s">
        <v>120</v>
      </c>
      <c r="H556" s="125" t="s">
        <v>2076</v>
      </c>
      <c r="I556" s="129" t="str">
        <f>'17'!G27</f>
        <v>                            -   </v>
      </c>
      <c r="J556" s="158"/>
    </row>
    <row r="557" spans="2:10" ht="15">
      <c r="B557" s="125" t="str">
        <f>INDEX(SUM!D:D,MATCH(SUM!$F$3,SUM!B:B,0),0)</f>
        <v>P108</v>
      </c>
      <c r="C557" s="127">
        <v>54</v>
      </c>
      <c r="D557" s="124" t="s">
        <v>1719</v>
      </c>
      <c r="E557" s="127">
        <f t="shared" si="8"/>
        <v>2018</v>
      </c>
      <c r="F557" s="203" t="s">
        <v>1907</v>
      </c>
      <c r="G557" s="128" t="s">
        <v>120</v>
      </c>
      <c r="H557" s="125" t="s">
        <v>1692</v>
      </c>
      <c r="I557" s="129">
        <f>'17'!D38</f>
        <v>151841.4</v>
      </c>
      <c r="J557" s="158"/>
    </row>
    <row r="558" spans="2:10" ht="15">
      <c r="B558" s="125" t="str">
        <f>INDEX(SUM!D:D,MATCH(SUM!$F$3,SUM!B:B,0),0)</f>
        <v>P108</v>
      </c>
      <c r="C558" s="127">
        <v>54</v>
      </c>
      <c r="D558" s="124" t="s">
        <v>1719</v>
      </c>
      <c r="E558" s="127">
        <f t="shared" si="8"/>
        <v>2018</v>
      </c>
      <c r="F558" s="203" t="s">
        <v>1908</v>
      </c>
      <c r="G558" s="128" t="s">
        <v>120</v>
      </c>
      <c r="H558" s="125" t="s">
        <v>1693</v>
      </c>
      <c r="I558" s="129">
        <f>'17'!D39</f>
        <v>171008.31</v>
      </c>
      <c r="J558" s="158"/>
    </row>
    <row r="559" spans="2:10" ht="15">
      <c r="B559" s="125" t="str">
        <f>INDEX(SUM!D:D,MATCH(SUM!$F$3,SUM!B:B,0),0)</f>
        <v>P108</v>
      </c>
      <c r="C559" s="127">
        <v>54</v>
      </c>
      <c r="D559" s="124" t="s">
        <v>1719</v>
      </c>
      <c r="E559" s="127">
        <f t="shared" si="8"/>
        <v>2018</v>
      </c>
      <c r="F559" s="203" t="s">
        <v>1909</v>
      </c>
      <c r="G559" s="128" t="s">
        <v>120</v>
      </c>
      <c r="H559" s="125" t="s">
        <v>1694</v>
      </c>
      <c r="I559" s="129">
        <f>'17'!D40</f>
        <v>201158.91</v>
      </c>
      <c r="J559" s="158"/>
    </row>
    <row r="560" spans="2:10" ht="15">
      <c r="B560" s="125" t="str">
        <f>INDEX(SUM!D:D,MATCH(SUM!$F$3,SUM!B:B,0),0)</f>
        <v>P108</v>
      </c>
      <c r="C560" s="127">
        <v>54</v>
      </c>
      <c r="D560" s="124" t="s">
        <v>1719</v>
      </c>
      <c r="E560" s="127">
        <f t="shared" si="8"/>
        <v>2018</v>
      </c>
      <c r="F560" s="203" t="s">
        <v>1910</v>
      </c>
      <c r="G560" s="128" t="s">
        <v>120</v>
      </c>
      <c r="H560" s="125" t="s">
        <v>1695</v>
      </c>
      <c r="I560" s="129">
        <f>'17'!D41</f>
        <v>210886.41</v>
      </c>
      <c r="J560" s="158"/>
    </row>
    <row r="561" spans="2:10" ht="15">
      <c r="B561" s="125" t="str">
        <f>INDEX(SUM!D:D,MATCH(SUM!$F$3,SUM!B:B,0),0)</f>
        <v>P108</v>
      </c>
      <c r="C561" s="127">
        <v>54</v>
      </c>
      <c r="D561" s="124" t="s">
        <v>1719</v>
      </c>
      <c r="E561" s="127">
        <f t="shared" si="8"/>
        <v>2018</v>
      </c>
      <c r="F561" s="203" t="s">
        <v>1911</v>
      </c>
      <c r="G561" s="128" t="s">
        <v>120</v>
      </c>
      <c r="H561" s="125" t="s">
        <v>1696</v>
      </c>
      <c r="I561" s="129">
        <f>'17'!D42</f>
        <v>216546.72</v>
      </c>
      <c r="J561" s="158"/>
    </row>
    <row r="562" spans="2:10" ht="15">
      <c r="B562" s="125" t="str">
        <f>INDEX(SUM!D:D,MATCH(SUM!$F$3,SUM!B:B,0),0)</f>
        <v>P108</v>
      </c>
      <c r="C562" s="127">
        <v>54</v>
      </c>
      <c r="D562" s="124" t="s">
        <v>1719</v>
      </c>
      <c r="E562" s="127">
        <f t="shared" si="8"/>
        <v>2018</v>
      </c>
      <c r="F562" s="203" t="s">
        <v>1912</v>
      </c>
      <c r="G562" s="128" t="s">
        <v>120</v>
      </c>
      <c r="H562" s="125" t="s">
        <v>1697</v>
      </c>
      <c r="I562" s="129">
        <f>'17'!D43</f>
        <v>219654.58</v>
      </c>
      <c r="J562" s="158"/>
    </row>
    <row r="563" spans="2:10" ht="15">
      <c r="B563" s="125" t="str">
        <f>INDEX(SUM!D:D,MATCH(SUM!$F$3,SUM!B:B,0),0)</f>
        <v>P108</v>
      </c>
      <c r="C563" s="127">
        <v>54</v>
      </c>
      <c r="D563" s="124" t="s">
        <v>1719</v>
      </c>
      <c r="E563" s="127">
        <f t="shared" si="8"/>
        <v>2018</v>
      </c>
      <c r="F563" s="203" t="s">
        <v>1913</v>
      </c>
      <c r="G563" s="128" t="s">
        <v>120</v>
      </c>
      <c r="H563" s="125" t="s">
        <v>1698</v>
      </c>
      <c r="I563" s="129">
        <f>'17'!D44</f>
        <v>179339.52</v>
      </c>
      <c r="J563" s="158"/>
    </row>
    <row r="564" spans="2:10" ht="15">
      <c r="B564" s="125" t="str">
        <f>INDEX(SUM!D:D,MATCH(SUM!$F$3,SUM!B:B,0),0)</f>
        <v>P108</v>
      </c>
      <c r="C564" s="127">
        <v>54</v>
      </c>
      <c r="D564" s="124" t="s">
        <v>1719</v>
      </c>
      <c r="E564" s="127">
        <f t="shared" si="8"/>
        <v>2018</v>
      </c>
      <c r="F564" s="203" t="s">
        <v>1914</v>
      </c>
      <c r="G564" s="128" t="s">
        <v>120</v>
      </c>
      <c r="H564" s="125" t="s">
        <v>1699</v>
      </c>
      <c r="I564" s="129">
        <f>'17'!D45</f>
        <v>220592.53</v>
      </c>
      <c r="J564" s="158"/>
    </row>
    <row r="565" spans="2:10" ht="15">
      <c r="B565" s="125" t="str">
        <f>INDEX(SUM!D:D,MATCH(SUM!$F$3,SUM!B:B,0),0)</f>
        <v>P108</v>
      </c>
      <c r="C565" s="127">
        <v>54</v>
      </c>
      <c r="D565" s="124" t="s">
        <v>1719</v>
      </c>
      <c r="E565" s="127">
        <f t="shared" si="8"/>
        <v>2018</v>
      </c>
      <c r="F565" s="203" t="s">
        <v>1915</v>
      </c>
      <c r="G565" s="128" t="s">
        <v>120</v>
      </c>
      <c r="H565" s="125" t="s">
        <v>1700</v>
      </c>
      <c r="I565" s="129">
        <f>'17'!D46</f>
        <v>225950.24</v>
      </c>
      <c r="J565" s="158"/>
    </row>
    <row r="566" spans="2:10" ht="15">
      <c r="B566" s="125" t="str">
        <f>INDEX(SUM!D:D,MATCH(SUM!$F$3,SUM!B:B,0),0)</f>
        <v>P108</v>
      </c>
      <c r="C566" s="127">
        <v>54</v>
      </c>
      <c r="D566" s="124" t="s">
        <v>1719</v>
      </c>
      <c r="E566" s="127">
        <f t="shared" si="8"/>
        <v>2018</v>
      </c>
      <c r="F566" s="203" t="s">
        <v>1916</v>
      </c>
      <c r="G566" s="128" t="s">
        <v>120</v>
      </c>
      <c r="H566" s="125" t="s">
        <v>1701</v>
      </c>
      <c r="I566" s="129">
        <f>'17'!D47</f>
        <v>227492.75</v>
      </c>
      <c r="J566" s="158"/>
    </row>
    <row r="567" spans="2:10" ht="15">
      <c r="B567" s="125" t="str">
        <f>INDEX(SUM!D:D,MATCH(SUM!$F$3,SUM!B:B,0),0)</f>
        <v>P108</v>
      </c>
      <c r="C567" s="127">
        <v>54</v>
      </c>
      <c r="D567" s="124" t="s">
        <v>1719</v>
      </c>
      <c r="E567" s="127">
        <f t="shared" si="8"/>
        <v>2018</v>
      </c>
      <c r="F567" s="203" t="s">
        <v>1917</v>
      </c>
      <c r="G567" s="128" t="s">
        <v>120</v>
      </c>
      <c r="H567" s="125" t="s">
        <v>1702</v>
      </c>
      <c r="I567" s="129">
        <f>'17'!D48</f>
        <v>212919.95</v>
      </c>
      <c r="J567" s="158"/>
    </row>
    <row r="568" spans="2:10" ht="15">
      <c r="B568" s="125" t="str">
        <f>INDEX(SUM!D:D,MATCH(SUM!$F$3,SUM!B:B,0),0)</f>
        <v>P108</v>
      </c>
      <c r="C568" s="127">
        <v>54</v>
      </c>
      <c r="D568" s="124" t="s">
        <v>1719</v>
      </c>
      <c r="E568" s="127">
        <f t="shared" si="8"/>
        <v>2018</v>
      </c>
      <c r="F568" s="203" t="s">
        <v>1918</v>
      </c>
      <c r="G568" s="128" t="s">
        <v>120</v>
      </c>
      <c r="H568" s="125" t="s">
        <v>1703</v>
      </c>
      <c r="I568" s="129">
        <f>'17'!D49</f>
        <v>134458.24</v>
      </c>
      <c r="J568" s="158"/>
    </row>
    <row r="569" spans="2:10" ht="15">
      <c r="B569" s="125" t="str">
        <f>INDEX(SUM!D:D,MATCH(SUM!$F$3,SUM!B:B,0),0)</f>
        <v>P108</v>
      </c>
      <c r="C569" s="127">
        <v>54</v>
      </c>
      <c r="D569" s="124" t="s">
        <v>1719</v>
      </c>
      <c r="E569" s="127">
        <f t="shared" si="8"/>
        <v>2018</v>
      </c>
      <c r="F569" s="203" t="s">
        <v>1919</v>
      </c>
      <c r="G569" s="128" t="s">
        <v>120</v>
      </c>
      <c r="H569" s="125" t="s">
        <v>1704</v>
      </c>
      <c r="I569" s="129">
        <f>'17'!D50</f>
        <v>54345.15</v>
      </c>
      <c r="J569" s="158"/>
    </row>
    <row r="570" spans="2:10" ht="15">
      <c r="B570" s="125" t="str">
        <f>INDEX(SUM!D:D,MATCH(SUM!$F$3,SUM!B:B,0),0)</f>
        <v>P108</v>
      </c>
      <c r="C570" s="127">
        <v>54</v>
      </c>
      <c r="D570" s="124" t="s">
        <v>1719</v>
      </c>
      <c r="E570" s="127">
        <f t="shared" si="8"/>
        <v>2018</v>
      </c>
      <c r="F570" s="203" t="s">
        <v>1920</v>
      </c>
      <c r="G570" s="128" t="s">
        <v>120</v>
      </c>
      <c r="H570" s="125" t="s">
        <v>1666</v>
      </c>
      <c r="I570" s="129">
        <f>'17'!E38</f>
        <v>158064.64</v>
      </c>
      <c r="J570" s="158"/>
    </row>
    <row r="571" spans="2:10" ht="15">
      <c r="B571" s="125" t="str">
        <f>INDEX(SUM!D:D,MATCH(SUM!$F$3,SUM!B:B,0),0)</f>
        <v>P108</v>
      </c>
      <c r="C571" s="127">
        <v>54</v>
      </c>
      <c r="D571" s="124" t="s">
        <v>1719</v>
      </c>
      <c r="E571" s="127">
        <f t="shared" si="8"/>
        <v>2018</v>
      </c>
      <c r="F571" s="203" t="s">
        <v>1921</v>
      </c>
      <c r="G571" s="128" t="s">
        <v>120</v>
      </c>
      <c r="H571" s="125" t="s">
        <v>1667</v>
      </c>
      <c r="I571" s="129">
        <f>'17'!E39</f>
        <v>207465.75</v>
      </c>
      <c r="J571" s="158"/>
    </row>
    <row r="572" spans="2:10" ht="15">
      <c r="B572" s="125" t="str">
        <f>INDEX(SUM!D:D,MATCH(SUM!$F$3,SUM!B:B,0),0)</f>
        <v>P108</v>
      </c>
      <c r="C572" s="127">
        <v>54</v>
      </c>
      <c r="D572" s="124" t="s">
        <v>1719</v>
      </c>
      <c r="E572" s="127">
        <f t="shared" si="8"/>
        <v>2018</v>
      </c>
      <c r="F572" s="203" t="s">
        <v>1922</v>
      </c>
      <c r="G572" s="128" t="s">
        <v>120</v>
      </c>
      <c r="H572" s="125" t="s">
        <v>1668</v>
      </c>
      <c r="I572" s="129">
        <f>'17'!E40</f>
        <v>201158.91</v>
      </c>
      <c r="J572" s="158"/>
    </row>
    <row r="573" spans="2:10" ht="15">
      <c r="B573" s="125" t="str">
        <f>INDEX(SUM!D:D,MATCH(SUM!$F$3,SUM!B:B,0),0)</f>
        <v>P108</v>
      </c>
      <c r="C573" s="127">
        <v>54</v>
      </c>
      <c r="D573" s="124" t="s">
        <v>1719</v>
      </c>
      <c r="E573" s="127">
        <f t="shared" si="8"/>
        <v>2018</v>
      </c>
      <c r="F573" s="203" t="s">
        <v>1923</v>
      </c>
      <c r="G573" s="128" t="s">
        <v>120</v>
      </c>
      <c r="H573" s="125" t="s">
        <v>1669</v>
      </c>
      <c r="I573" s="129">
        <f>'17'!E41</f>
        <v>210886.41</v>
      </c>
      <c r="J573" s="158"/>
    </row>
    <row r="574" spans="2:10" ht="15">
      <c r="B574" s="125" t="str">
        <f>INDEX(SUM!D:D,MATCH(SUM!$F$3,SUM!B:B,0),0)</f>
        <v>P108</v>
      </c>
      <c r="C574" s="127">
        <v>54</v>
      </c>
      <c r="D574" s="124" t="s">
        <v>1719</v>
      </c>
      <c r="E574" s="127">
        <f t="shared" si="8"/>
        <v>2018</v>
      </c>
      <c r="F574" s="203" t="s">
        <v>1924</v>
      </c>
      <c r="G574" s="128" t="s">
        <v>120</v>
      </c>
      <c r="H574" s="125" t="s">
        <v>1670</v>
      </c>
      <c r="I574" s="129">
        <f>'17'!E42</f>
        <v>216546.72</v>
      </c>
      <c r="J574" s="158"/>
    </row>
    <row r="575" spans="2:10" ht="15">
      <c r="B575" s="125" t="str">
        <f>INDEX(SUM!D:D,MATCH(SUM!$F$3,SUM!B:B,0),0)</f>
        <v>P108</v>
      </c>
      <c r="C575" s="127">
        <v>54</v>
      </c>
      <c r="D575" s="124" t="s">
        <v>1719</v>
      </c>
      <c r="E575" s="127">
        <f t="shared" si="8"/>
        <v>2018</v>
      </c>
      <c r="F575" s="203" t="s">
        <v>1925</v>
      </c>
      <c r="G575" s="128" t="s">
        <v>120</v>
      </c>
      <c r="H575" s="125" t="s">
        <v>1671</v>
      </c>
      <c r="I575" s="129">
        <f>'17'!E43</f>
        <v>219654.58</v>
      </c>
      <c r="J575" s="158"/>
    </row>
    <row r="576" spans="2:10" ht="15">
      <c r="B576" s="125" t="str">
        <f>INDEX(SUM!D:D,MATCH(SUM!$F$3,SUM!B:B,0),0)</f>
        <v>P108</v>
      </c>
      <c r="C576" s="127">
        <v>54</v>
      </c>
      <c r="D576" s="124" t="s">
        <v>1719</v>
      </c>
      <c r="E576" s="127">
        <f t="shared" si="8"/>
        <v>2018</v>
      </c>
      <c r="F576" s="203" t="s">
        <v>1926</v>
      </c>
      <c r="G576" s="128" t="s">
        <v>120</v>
      </c>
      <c r="H576" s="125" t="s">
        <v>1672</v>
      </c>
      <c r="I576" s="129">
        <f>'17'!E44</f>
        <v>179339.52</v>
      </c>
      <c r="J576" s="158"/>
    </row>
    <row r="577" spans="2:10" ht="15">
      <c r="B577" s="125" t="str">
        <f>INDEX(SUM!D:D,MATCH(SUM!$F$3,SUM!B:B,0),0)</f>
        <v>P108</v>
      </c>
      <c r="C577" s="127">
        <v>54</v>
      </c>
      <c r="D577" s="124" t="s">
        <v>1719</v>
      </c>
      <c r="E577" s="127">
        <f t="shared" si="8"/>
        <v>2018</v>
      </c>
      <c r="F577" s="203" t="s">
        <v>1927</v>
      </c>
      <c r="G577" s="128" t="s">
        <v>120</v>
      </c>
      <c r="H577" s="125" t="s">
        <v>1673</v>
      </c>
      <c r="I577" s="129">
        <f>'17'!E45</f>
        <v>220592.53</v>
      </c>
      <c r="J577" s="158"/>
    </row>
    <row r="578" spans="2:10" ht="15">
      <c r="B578" s="125" t="str">
        <f>INDEX(SUM!D:D,MATCH(SUM!$F$3,SUM!B:B,0),0)</f>
        <v>P108</v>
      </c>
      <c r="C578" s="127">
        <v>54</v>
      </c>
      <c r="D578" s="124" t="s">
        <v>1719</v>
      </c>
      <c r="E578" s="127">
        <f t="shared" si="8"/>
        <v>2018</v>
      </c>
      <c r="F578" s="203" t="s">
        <v>1928</v>
      </c>
      <c r="G578" s="128" t="s">
        <v>120</v>
      </c>
      <c r="H578" s="125" t="s">
        <v>1674</v>
      </c>
      <c r="I578" s="129">
        <f>'17'!E46</f>
        <v>225950.24</v>
      </c>
      <c r="J578" s="158"/>
    </row>
    <row r="579" spans="2:10" ht="15">
      <c r="B579" s="125" t="str">
        <f>INDEX(SUM!D:D,MATCH(SUM!$F$3,SUM!B:B,0),0)</f>
        <v>P108</v>
      </c>
      <c r="C579" s="127">
        <v>54</v>
      </c>
      <c r="D579" s="124" t="s">
        <v>1719</v>
      </c>
      <c r="E579" s="127">
        <f t="shared" si="8"/>
        <v>2018</v>
      </c>
      <c r="F579" s="203" t="s">
        <v>1929</v>
      </c>
      <c r="G579" s="128" t="s">
        <v>120</v>
      </c>
      <c r="H579" s="125" t="s">
        <v>1675</v>
      </c>
      <c r="I579" s="129">
        <f>'17'!E47</f>
        <v>227492.75</v>
      </c>
      <c r="J579" s="158"/>
    </row>
    <row r="580" spans="2:10" ht="15">
      <c r="B580" s="125" t="str">
        <f>INDEX(SUM!D:D,MATCH(SUM!$F$3,SUM!B:B,0),0)</f>
        <v>P108</v>
      </c>
      <c r="C580" s="127">
        <v>54</v>
      </c>
      <c r="D580" s="124" t="s">
        <v>1719</v>
      </c>
      <c r="E580" s="127">
        <f t="shared" si="8"/>
        <v>2018</v>
      </c>
      <c r="F580" s="203" t="s">
        <v>1930</v>
      </c>
      <c r="G580" s="128" t="s">
        <v>120</v>
      </c>
      <c r="H580" s="125" t="s">
        <v>1676</v>
      </c>
      <c r="I580" s="129">
        <f>'17'!E48</f>
        <v>212919.94</v>
      </c>
      <c r="J580" s="158"/>
    </row>
    <row r="581" spans="2:10" ht="15">
      <c r="B581" s="125" t="str">
        <f>INDEX(SUM!D:D,MATCH(SUM!$F$3,SUM!B:B,0),0)</f>
        <v>P108</v>
      </c>
      <c r="C581" s="127">
        <v>54</v>
      </c>
      <c r="D581" s="124" t="s">
        <v>1719</v>
      </c>
      <c r="E581" s="127">
        <f t="shared" si="8"/>
        <v>2018</v>
      </c>
      <c r="F581" s="203" t="s">
        <v>1931</v>
      </c>
      <c r="G581" s="128" t="s">
        <v>120</v>
      </c>
      <c r="H581" s="125" t="s">
        <v>1677</v>
      </c>
      <c r="I581" s="129">
        <f>'17'!E49</f>
        <v>134458.24</v>
      </c>
      <c r="J581" s="158"/>
    </row>
    <row r="582" spans="2:10" ht="15">
      <c r="B582" s="125" t="str">
        <f>INDEX(SUM!D:D,MATCH(SUM!$F$3,SUM!B:B,0),0)</f>
        <v>P108</v>
      </c>
      <c r="C582" s="127">
        <v>54</v>
      </c>
      <c r="D582" s="124" t="s">
        <v>1719</v>
      </c>
      <c r="E582" s="127">
        <f t="shared" si="8"/>
        <v>2018</v>
      </c>
      <c r="F582" s="203" t="s">
        <v>1932</v>
      </c>
      <c r="G582" s="128" t="s">
        <v>120</v>
      </c>
      <c r="H582" s="125" t="s">
        <v>1678</v>
      </c>
      <c r="I582" s="129">
        <f>'17'!E50</f>
        <v>54510.15</v>
      </c>
      <c r="J582" s="158"/>
    </row>
    <row r="583" spans="2:10" ht="15">
      <c r="B583" s="125" t="str">
        <f>INDEX(SUM!D:D,MATCH(SUM!$F$3,SUM!B:B,0),0)</f>
        <v>P108</v>
      </c>
      <c r="C583" s="127">
        <v>54</v>
      </c>
      <c r="D583" s="124" t="s">
        <v>1719</v>
      </c>
      <c r="E583" s="127">
        <f t="shared" si="8"/>
        <v>2018</v>
      </c>
      <c r="F583" s="203" t="s">
        <v>1933</v>
      </c>
      <c r="G583" s="128" t="s">
        <v>120</v>
      </c>
      <c r="H583" s="125" t="s">
        <v>1679</v>
      </c>
      <c r="I583" s="129">
        <f>'17'!F38</f>
        <v>221.97</v>
      </c>
      <c r="J583" s="158"/>
    </row>
    <row r="584" spans="2:10" ht="15">
      <c r="B584" s="125" t="str">
        <f>INDEX(SUM!D:D,MATCH(SUM!$F$3,SUM!B:B,0),0)</f>
        <v>P108</v>
      </c>
      <c r="C584" s="127">
        <v>54</v>
      </c>
      <c r="D584" s="124" t="s">
        <v>1719</v>
      </c>
      <c r="E584" s="127">
        <f t="shared" si="8"/>
        <v>2018</v>
      </c>
      <c r="F584" s="203" t="s">
        <v>1934</v>
      </c>
      <c r="G584" s="128" t="s">
        <v>120</v>
      </c>
      <c r="H584" s="125" t="s">
        <v>1680</v>
      </c>
      <c r="I584" s="129">
        <f>'17'!F39</f>
        <v>221.97</v>
      </c>
      <c r="J584" s="158"/>
    </row>
    <row r="585" spans="2:10" ht="15">
      <c r="B585" s="125" t="str">
        <f>INDEX(SUM!D:D,MATCH(SUM!$F$3,SUM!B:B,0),0)</f>
        <v>P108</v>
      </c>
      <c r="C585" s="127">
        <v>54</v>
      </c>
      <c r="D585" s="124" t="s">
        <v>1719</v>
      </c>
      <c r="E585" s="127">
        <f t="shared" si="8"/>
        <v>2018</v>
      </c>
      <c r="F585" s="203" t="s">
        <v>1935</v>
      </c>
      <c r="G585" s="128" t="s">
        <v>120</v>
      </c>
      <c r="H585" s="125" t="s">
        <v>1681</v>
      </c>
      <c r="I585" s="129">
        <f>'17'!F40</f>
        <v>63.42</v>
      </c>
      <c r="J585" s="158"/>
    </row>
    <row r="586" spans="2:10" ht="15">
      <c r="B586" s="125" t="str">
        <f>INDEX(SUM!D:D,MATCH(SUM!$F$3,SUM!B:B,0),0)</f>
        <v>P108</v>
      </c>
      <c r="C586" s="127">
        <v>54</v>
      </c>
      <c r="D586" s="124" t="s">
        <v>1719</v>
      </c>
      <c r="E586" s="127">
        <f t="shared" si="8"/>
        <v>2018</v>
      </c>
      <c r="F586" s="203" t="s">
        <v>1936</v>
      </c>
      <c r="G586" s="128" t="s">
        <v>120</v>
      </c>
      <c r="H586" s="125" t="s">
        <v>1682</v>
      </c>
      <c r="I586" s="129">
        <f>'17'!F41</f>
        <v>63.42</v>
      </c>
      <c r="J586" s="158"/>
    </row>
    <row r="587" spans="2:10" ht="15">
      <c r="B587" s="125" t="str">
        <f>INDEX(SUM!D:D,MATCH(SUM!$F$3,SUM!B:B,0),0)</f>
        <v>P108</v>
      </c>
      <c r="C587" s="127">
        <v>54</v>
      </c>
      <c r="D587" s="124" t="s">
        <v>1719</v>
      </c>
      <c r="E587" s="127">
        <f aca="true" t="shared" si="9" ref="E587:E650">E586</f>
        <v>2018</v>
      </c>
      <c r="F587" s="203" t="s">
        <v>1937</v>
      </c>
      <c r="G587" s="128" t="s">
        <v>120</v>
      </c>
      <c r="H587" s="125" t="s">
        <v>1683</v>
      </c>
      <c r="I587" s="129">
        <f>'17'!F42</f>
        <v>63.42</v>
      </c>
      <c r="J587" s="158"/>
    </row>
    <row r="588" spans="2:10" ht="15">
      <c r="B588" s="125" t="str">
        <f>INDEX(SUM!D:D,MATCH(SUM!$F$3,SUM!B:B,0),0)</f>
        <v>P108</v>
      </c>
      <c r="C588" s="127">
        <v>54</v>
      </c>
      <c r="D588" s="124" t="s">
        <v>1719</v>
      </c>
      <c r="E588" s="127">
        <f t="shared" si="9"/>
        <v>2018</v>
      </c>
      <c r="F588" s="203" t="s">
        <v>1938</v>
      </c>
      <c r="G588" s="128" t="s">
        <v>120</v>
      </c>
      <c r="H588" s="125" t="s">
        <v>1684</v>
      </c>
      <c r="I588" s="129">
        <f>'17'!F43</f>
        <v>63.42</v>
      </c>
      <c r="J588" s="158"/>
    </row>
    <row r="589" spans="2:10" ht="15">
      <c r="B589" s="125" t="str">
        <f>INDEX(SUM!D:D,MATCH(SUM!$F$3,SUM!B:B,0),0)</f>
        <v>P108</v>
      </c>
      <c r="C589" s="127">
        <v>54</v>
      </c>
      <c r="D589" s="124" t="s">
        <v>1719</v>
      </c>
      <c r="E589" s="127">
        <f t="shared" si="9"/>
        <v>2018</v>
      </c>
      <c r="F589" s="203" t="s">
        <v>1939</v>
      </c>
      <c r="G589" s="128" t="s">
        <v>120</v>
      </c>
      <c r="H589" s="125" t="s">
        <v>1685</v>
      </c>
      <c r="I589" s="129">
        <f>'17'!F44</f>
        <v>63.42</v>
      </c>
      <c r="J589" s="158"/>
    </row>
    <row r="590" spans="2:10" ht="15">
      <c r="B590" s="125" t="str">
        <f>INDEX(SUM!D:D,MATCH(SUM!$F$3,SUM!B:B,0),0)</f>
        <v>P108</v>
      </c>
      <c r="C590" s="127">
        <v>54</v>
      </c>
      <c r="D590" s="124" t="s">
        <v>1719</v>
      </c>
      <c r="E590" s="127">
        <f t="shared" si="9"/>
        <v>2018</v>
      </c>
      <c r="F590" s="203" t="s">
        <v>1940</v>
      </c>
      <c r="G590" s="128" t="s">
        <v>120</v>
      </c>
      <c r="H590" s="125" t="s">
        <v>1686</v>
      </c>
      <c r="I590" s="129">
        <f>'17'!F45</f>
        <v>63.42</v>
      </c>
      <c r="J590" s="158"/>
    </row>
    <row r="591" spans="2:10" ht="15">
      <c r="B591" s="125" t="str">
        <f>INDEX(SUM!D:D,MATCH(SUM!$F$3,SUM!B:B,0),0)</f>
        <v>P108</v>
      </c>
      <c r="C591" s="127">
        <v>54</v>
      </c>
      <c r="D591" s="124" t="s">
        <v>1719</v>
      </c>
      <c r="E591" s="127">
        <f t="shared" si="9"/>
        <v>2018</v>
      </c>
      <c r="F591" s="203" t="s">
        <v>1941</v>
      </c>
      <c r="G591" s="128" t="s">
        <v>120</v>
      </c>
      <c r="H591" s="125" t="s">
        <v>1687</v>
      </c>
      <c r="I591" s="129">
        <f>'17'!F46</f>
        <v>63.42</v>
      </c>
      <c r="J591" s="158"/>
    </row>
    <row r="592" spans="2:10" ht="15">
      <c r="B592" s="125" t="str">
        <f>INDEX(SUM!D:D,MATCH(SUM!$F$3,SUM!B:B,0),0)</f>
        <v>P108</v>
      </c>
      <c r="C592" s="127">
        <v>54</v>
      </c>
      <c r="D592" s="124" t="s">
        <v>1719</v>
      </c>
      <c r="E592" s="127">
        <f t="shared" si="9"/>
        <v>2018</v>
      </c>
      <c r="F592" s="203" t="s">
        <v>1942</v>
      </c>
      <c r="G592" s="128" t="s">
        <v>120</v>
      </c>
      <c r="H592" s="125" t="s">
        <v>1688</v>
      </c>
      <c r="I592" s="129">
        <f>'17'!F47</f>
        <v>63.42</v>
      </c>
      <c r="J592" s="158"/>
    </row>
    <row r="593" spans="2:10" ht="15">
      <c r="B593" s="125" t="str">
        <f>INDEX(SUM!D:D,MATCH(SUM!$F$3,SUM!B:B,0),0)</f>
        <v>P108</v>
      </c>
      <c r="C593" s="127">
        <v>54</v>
      </c>
      <c r="D593" s="124" t="s">
        <v>1719</v>
      </c>
      <c r="E593" s="127">
        <f t="shared" si="9"/>
        <v>2018</v>
      </c>
      <c r="F593" s="203" t="s">
        <v>1943</v>
      </c>
      <c r="G593" s="128" t="s">
        <v>120</v>
      </c>
      <c r="H593" s="125" t="s">
        <v>1689</v>
      </c>
      <c r="I593" s="129">
        <f>'17'!F48</f>
        <v>63.42</v>
      </c>
      <c r="J593" s="158"/>
    </row>
    <row r="594" spans="2:10" ht="15">
      <c r="B594" s="125" t="str">
        <f>INDEX(SUM!D:D,MATCH(SUM!$F$3,SUM!B:B,0),0)</f>
        <v>P108</v>
      </c>
      <c r="C594" s="127">
        <v>54</v>
      </c>
      <c r="D594" s="124" t="s">
        <v>1719</v>
      </c>
      <c r="E594" s="127">
        <f t="shared" si="9"/>
        <v>2018</v>
      </c>
      <c r="F594" s="203" t="s">
        <v>1944</v>
      </c>
      <c r="G594" s="128" t="s">
        <v>120</v>
      </c>
      <c r="H594" s="125" t="s">
        <v>1690</v>
      </c>
      <c r="I594" s="129">
        <f>'17'!F49</f>
        <v>63.42</v>
      </c>
      <c r="J594" s="158"/>
    </row>
    <row r="595" spans="2:10" ht="15">
      <c r="B595" s="125" t="str">
        <f>INDEX(SUM!D:D,MATCH(SUM!$F$3,SUM!B:B,0),0)</f>
        <v>P108</v>
      </c>
      <c r="C595" s="127">
        <v>54</v>
      </c>
      <c r="D595" s="124" t="s">
        <v>1719</v>
      </c>
      <c r="E595" s="127">
        <f t="shared" si="9"/>
        <v>2018</v>
      </c>
      <c r="F595" s="203" t="s">
        <v>1945</v>
      </c>
      <c r="G595" s="128" t="s">
        <v>120</v>
      </c>
      <c r="H595" s="125" t="s">
        <v>1691</v>
      </c>
      <c r="I595" s="129" t="str">
        <f>'17'!F50</f>
        <v>                            -   </v>
      </c>
      <c r="J595" s="158"/>
    </row>
    <row r="596" spans="2:10" ht="15">
      <c r="B596" s="125" t="str">
        <f>INDEX(SUM!D:D,MATCH(SUM!$F$3,SUM!B:B,0),0)</f>
        <v>P108</v>
      </c>
      <c r="C596" s="127">
        <v>54</v>
      </c>
      <c r="D596" s="124" t="s">
        <v>1719</v>
      </c>
      <c r="E596" s="127">
        <f t="shared" si="9"/>
        <v>2018</v>
      </c>
      <c r="F596" s="203" t="s">
        <v>2180</v>
      </c>
      <c r="G596" s="128" t="s">
        <v>120</v>
      </c>
      <c r="H596" s="125" t="s">
        <v>2051</v>
      </c>
      <c r="I596" s="129">
        <f>'17'!G38</f>
        <v>50389.83</v>
      </c>
      <c r="J596" s="158"/>
    </row>
    <row r="597" spans="2:10" ht="15">
      <c r="B597" s="125" t="str">
        <f>INDEX(SUM!D:D,MATCH(SUM!$F$3,SUM!B:B,0),0)</f>
        <v>P108</v>
      </c>
      <c r="C597" s="127">
        <v>54</v>
      </c>
      <c r="D597" s="124" t="s">
        <v>1719</v>
      </c>
      <c r="E597" s="127">
        <f t="shared" si="9"/>
        <v>2018</v>
      </c>
      <c r="F597" s="203" t="s">
        <v>2181</v>
      </c>
      <c r="G597" s="128" t="s">
        <v>120</v>
      </c>
      <c r="H597" s="125" t="s">
        <v>2052</v>
      </c>
      <c r="I597" s="129">
        <f>'17'!G39</f>
        <v>82277.4</v>
      </c>
      <c r="J597" s="158"/>
    </row>
    <row r="598" spans="2:10" ht="15">
      <c r="B598" s="125" t="str">
        <f>INDEX(SUM!D:D,MATCH(SUM!$F$3,SUM!B:B,0),0)</f>
        <v>P108</v>
      </c>
      <c r="C598" s="127">
        <v>54</v>
      </c>
      <c r="D598" s="124" t="s">
        <v>1719</v>
      </c>
      <c r="E598" s="127">
        <f t="shared" si="9"/>
        <v>2018</v>
      </c>
      <c r="F598" s="203" t="s">
        <v>2182</v>
      </c>
      <c r="G598" s="128" t="s">
        <v>120</v>
      </c>
      <c r="H598" s="125" t="s">
        <v>2053</v>
      </c>
      <c r="I598" s="129">
        <f>'17'!G40</f>
        <v>45460.78</v>
      </c>
      <c r="J598" s="158"/>
    </row>
    <row r="599" spans="2:10" ht="15">
      <c r="B599" s="125" t="str">
        <f>INDEX(SUM!D:D,MATCH(SUM!$F$3,SUM!B:B,0),0)</f>
        <v>P108</v>
      </c>
      <c r="C599" s="127">
        <v>54</v>
      </c>
      <c r="D599" s="124" t="s">
        <v>1719</v>
      </c>
      <c r="E599" s="127">
        <f t="shared" si="9"/>
        <v>2018</v>
      </c>
      <c r="F599" s="203" t="s">
        <v>2183</v>
      </c>
      <c r="G599" s="128" t="s">
        <v>120</v>
      </c>
      <c r="H599" s="125" t="s">
        <v>2054</v>
      </c>
      <c r="I599" s="129">
        <f>'17'!G41</f>
        <v>31708.33</v>
      </c>
      <c r="J599" s="158"/>
    </row>
    <row r="600" spans="2:10" ht="15">
      <c r="B600" s="125" t="str">
        <f>INDEX(SUM!D:D,MATCH(SUM!$F$3,SUM!B:B,0),0)</f>
        <v>P108</v>
      </c>
      <c r="C600" s="127">
        <v>54</v>
      </c>
      <c r="D600" s="124" t="s">
        <v>1719</v>
      </c>
      <c r="E600" s="127">
        <f t="shared" si="9"/>
        <v>2018</v>
      </c>
      <c r="F600" s="203" t="s">
        <v>2184</v>
      </c>
      <c r="G600" s="128" t="s">
        <v>120</v>
      </c>
      <c r="H600" s="125" t="s">
        <v>2055</v>
      </c>
      <c r="I600" s="129">
        <f>'17'!G42</f>
        <v>59109.71</v>
      </c>
      <c r="J600" s="158"/>
    </row>
    <row r="601" spans="2:10" ht="15">
      <c r="B601" s="125" t="str">
        <f>INDEX(SUM!D:D,MATCH(SUM!$F$3,SUM!B:B,0),0)</f>
        <v>P108</v>
      </c>
      <c r="C601" s="127">
        <v>54</v>
      </c>
      <c r="D601" s="124" t="s">
        <v>1719</v>
      </c>
      <c r="E601" s="127">
        <f t="shared" si="9"/>
        <v>2018</v>
      </c>
      <c r="F601" s="203" t="s">
        <v>2185</v>
      </c>
      <c r="G601" s="128" t="s">
        <v>120</v>
      </c>
      <c r="H601" s="125" t="s">
        <v>2056</v>
      </c>
      <c r="I601" s="129">
        <f>'17'!G43</f>
        <v>63527.7</v>
      </c>
      <c r="J601" s="158"/>
    </row>
    <row r="602" spans="2:10" ht="15">
      <c r="B602" s="125" t="str">
        <f>INDEX(SUM!D:D,MATCH(SUM!$F$3,SUM!B:B,0),0)</f>
        <v>P108</v>
      </c>
      <c r="C602" s="127">
        <v>54</v>
      </c>
      <c r="D602" s="124" t="s">
        <v>1719</v>
      </c>
      <c r="E602" s="127">
        <f t="shared" si="9"/>
        <v>2018</v>
      </c>
      <c r="F602" s="203" t="s">
        <v>2186</v>
      </c>
      <c r="G602" s="128" t="s">
        <v>120</v>
      </c>
      <c r="H602" s="125" t="s">
        <v>2057</v>
      </c>
      <c r="I602" s="129">
        <f>'17'!G44</f>
        <v>65819.22</v>
      </c>
      <c r="J602" s="158"/>
    </row>
    <row r="603" spans="2:10" ht="15">
      <c r="B603" s="125" t="str">
        <f>INDEX(SUM!D:D,MATCH(SUM!$F$3,SUM!B:B,0),0)</f>
        <v>P108</v>
      </c>
      <c r="C603" s="127">
        <v>54</v>
      </c>
      <c r="D603" s="124" t="s">
        <v>1719</v>
      </c>
      <c r="E603" s="127">
        <f t="shared" si="9"/>
        <v>2018</v>
      </c>
      <c r="F603" s="203" t="s">
        <v>2187</v>
      </c>
      <c r="G603" s="128" t="s">
        <v>120</v>
      </c>
      <c r="H603" s="125" t="s">
        <v>2058</v>
      </c>
      <c r="I603" s="129">
        <f>'17'!G45</f>
        <v>82472.85</v>
      </c>
      <c r="J603" s="158"/>
    </row>
    <row r="604" spans="2:10" ht="15">
      <c r="B604" s="125" t="str">
        <f>INDEX(SUM!D:D,MATCH(SUM!$F$3,SUM!B:B,0),0)</f>
        <v>P108</v>
      </c>
      <c r="C604" s="127">
        <v>54</v>
      </c>
      <c r="D604" s="124" t="s">
        <v>1719</v>
      </c>
      <c r="E604" s="127">
        <f t="shared" si="9"/>
        <v>2018</v>
      </c>
      <c r="F604" s="203" t="s">
        <v>2188</v>
      </c>
      <c r="G604" s="128" t="s">
        <v>120</v>
      </c>
      <c r="H604" s="125" t="s">
        <v>2059</v>
      </c>
      <c r="I604" s="129">
        <f>'17'!G46</f>
        <v>58769.6</v>
      </c>
      <c r="J604" s="158"/>
    </row>
    <row r="605" spans="2:10" ht="15">
      <c r="B605" s="125" t="str">
        <f>INDEX(SUM!D:D,MATCH(SUM!$F$3,SUM!B:B,0),0)</f>
        <v>P108</v>
      </c>
      <c r="C605" s="127">
        <v>54</v>
      </c>
      <c r="D605" s="124" t="s">
        <v>1719</v>
      </c>
      <c r="E605" s="127">
        <f t="shared" si="9"/>
        <v>2018</v>
      </c>
      <c r="F605" s="203" t="s">
        <v>2189</v>
      </c>
      <c r="G605" s="128" t="s">
        <v>120</v>
      </c>
      <c r="H605" s="125" t="s">
        <v>2060</v>
      </c>
      <c r="I605" s="129">
        <f>'17'!G47</f>
        <v>117715.41</v>
      </c>
      <c r="J605" s="158"/>
    </row>
    <row r="606" spans="2:10" ht="15">
      <c r="B606" s="125" t="str">
        <f>INDEX(SUM!D:D,MATCH(SUM!$F$3,SUM!B:B,0),0)</f>
        <v>P108</v>
      </c>
      <c r="C606" s="127">
        <v>54</v>
      </c>
      <c r="D606" s="124" t="s">
        <v>1719</v>
      </c>
      <c r="E606" s="127">
        <f t="shared" si="9"/>
        <v>2018</v>
      </c>
      <c r="F606" s="203" t="s">
        <v>2190</v>
      </c>
      <c r="G606" s="128" t="s">
        <v>120</v>
      </c>
      <c r="H606" s="125" t="s">
        <v>2061</v>
      </c>
      <c r="I606" s="129">
        <f>'17'!G48</f>
        <v>114927.84</v>
      </c>
      <c r="J606" s="158"/>
    </row>
    <row r="607" spans="2:10" ht="15">
      <c r="B607" s="125" t="str">
        <f>INDEX(SUM!D:D,MATCH(SUM!$F$3,SUM!B:B,0),0)</f>
        <v>P108</v>
      </c>
      <c r="C607" s="127">
        <v>54</v>
      </c>
      <c r="D607" s="124" t="s">
        <v>1719</v>
      </c>
      <c r="E607" s="127">
        <f t="shared" si="9"/>
        <v>2018</v>
      </c>
      <c r="F607" s="203" t="s">
        <v>2191</v>
      </c>
      <c r="G607" s="128" t="s">
        <v>120</v>
      </c>
      <c r="H607" s="125" t="s">
        <v>2062</v>
      </c>
      <c r="I607" s="129">
        <f>'17'!G49</f>
        <v>66379.29</v>
      </c>
      <c r="J607" s="158"/>
    </row>
    <row r="608" spans="2:10" ht="15">
      <c r="B608" s="125" t="str">
        <f>INDEX(SUM!D:D,MATCH(SUM!$F$3,SUM!B:B,0),0)</f>
        <v>P108</v>
      </c>
      <c r="C608" s="127">
        <v>54</v>
      </c>
      <c r="D608" s="124" t="s">
        <v>1719</v>
      </c>
      <c r="E608" s="127">
        <f t="shared" si="9"/>
        <v>2018</v>
      </c>
      <c r="F608" s="203" t="s">
        <v>2192</v>
      </c>
      <c r="G608" s="128" t="s">
        <v>120</v>
      </c>
      <c r="H608" s="125" t="s">
        <v>2063</v>
      </c>
      <c r="I608" s="129">
        <f>'17'!G50</f>
        <v>45022.16</v>
      </c>
      <c r="J608" s="158"/>
    </row>
    <row r="609" spans="2:10" ht="15">
      <c r="B609" s="125" t="str">
        <f>INDEX(SUM!D:D,MATCH(SUM!$F$3,SUM!B:B,0),0)</f>
        <v>P108</v>
      </c>
      <c r="C609" s="127">
        <v>54</v>
      </c>
      <c r="D609" s="124" t="s">
        <v>1719</v>
      </c>
      <c r="E609" s="127">
        <f t="shared" si="9"/>
        <v>2018</v>
      </c>
      <c r="F609" s="203" t="s">
        <v>2193</v>
      </c>
      <c r="G609" s="128" t="s">
        <v>120</v>
      </c>
      <c r="H609" s="125" t="s">
        <v>2064</v>
      </c>
      <c r="I609" s="129">
        <f>'17'!H38</f>
        <v>0</v>
      </c>
      <c r="J609" s="158"/>
    </row>
    <row r="610" spans="2:10" ht="15">
      <c r="B610" s="125" t="str">
        <f>INDEX(SUM!D:D,MATCH(SUM!$F$3,SUM!B:B,0),0)</f>
        <v>P108</v>
      </c>
      <c r="C610" s="127">
        <v>54</v>
      </c>
      <c r="D610" s="124" t="s">
        <v>1719</v>
      </c>
      <c r="E610" s="127">
        <f t="shared" si="9"/>
        <v>2018</v>
      </c>
      <c r="F610" s="203" t="s">
        <v>2194</v>
      </c>
      <c r="G610" s="128" t="s">
        <v>120</v>
      </c>
      <c r="H610" s="125" t="s">
        <v>2065</v>
      </c>
      <c r="I610" s="129">
        <f>'17'!H39</f>
        <v>0</v>
      </c>
      <c r="J610" s="158"/>
    </row>
    <row r="611" spans="2:10" ht="15">
      <c r="B611" s="125" t="str">
        <f>INDEX(SUM!D:D,MATCH(SUM!$F$3,SUM!B:B,0),0)</f>
        <v>P108</v>
      </c>
      <c r="C611" s="127">
        <v>54</v>
      </c>
      <c r="D611" s="124" t="s">
        <v>1719</v>
      </c>
      <c r="E611" s="127">
        <f t="shared" si="9"/>
        <v>2018</v>
      </c>
      <c r="F611" s="203" t="s">
        <v>2195</v>
      </c>
      <c r="G611" s="128" t="s">
        <v>120</v>
      </c>
      <c r="H611" s="125" t="s">
        <v>2066</v>
      </c>
      <c r="I611" s="129">
        <f>'17'!H40</f>
        <v>0</v>
      </c>
      <c r="J611" s="158"/>
    </row>
    <row r="612" spans="2:10" ht="15">
      <c r="B612" s="125" t="str">
        <f>INDEX(SUM!D:D,MATCH(SUM!$F$3,SUM!B:B,0),0)</f>
        <v>P108</v>
      </c>
      <c r="C612" s="127">
        <v>54</v>
      </c>
      <c r="D612" s="124" t="s">
        <v>1719</v>
      </c>
      <c r="E612" s="127">
        <f t="shared" si="9"/>
        <v>2018</v>
      </c>
      <c r="F612" s="203" t="s">
        <v>2196</v>
      </c>
      <c r="G612" s="128" t="s">
        <v>120</v>
      </c>
      <c r="H612" s="125" t="s">
        <v>2067</v>
      </c>
      <c r="I612" s="129">
        <f>'17'!H41</f>
        <v>0</v>
      </c>
      <c r="J612" s="158"/>
    </row>
    <row r="613" spans="2:10" ht="15">
      <c r="B613" s="125" t="str">
        <f>INDEX(SUM!D:D,MATCH(SUM!$F$3,SUM!B:B,0),0)</f>
        <v>P108</v>
      </c>
      <c r="C613" s="127">
        <v>54</v>
      </c>
      <c r="D613" s="124" t="s">
        <v>1719</v>
      </c>
      <c r="E613" s="127">
        <f t="shared" si="9"/>
        <v>2018</v>
      </c>
      <c r="F613" s="203" t="s">
        <v>2197</v>
      </c>
      <c r="G613" s="128" t="s">
        <v>120</v>
      </c>
      <c r="H613" s="125" t="s">
        <v>2068</v>
      </c>
      <c r="I613" s="129">
        <f>'17'!H42</f>
        <v>0</v>
      </c>
      <c r="J613" s="158"/>
    </row>
    <row r="614" spans="2:10" ht="15">
      <c r="B614" s="125" t="str">
        <f>INDEX(SUM!D:D,MATCH(SUM!$F$3,SUM!B:B,0),0)</f>
        <v>P108</v>
      </c>
      <c r="C614" s="127">
        <v>54</v>
      </c>
      <c r="D614" s="124" t="s">
        <v>1719</v>
      </c>
      <c r="E614" s="127">
        <f t="shared" si="9"/>
        <v>2018</v>
      </c>
      <c r="F614" s="203" t="s">
        <v>2198</v>
      </c>
      <c r="G614" s="128" t="s">
        <v>120</v>
      </c>
      <c r="H614" s="125" t="s">
        <v>2069</v>
      </c>
      <c r="I614" s="129">
        <f>'17'!H43</f>
        <v>0</v>
      </c>
      <c r="J614" s="158"/>
    </row>
    <row r="615" spans="2:10" ht="15">
      <c r="B615" s="125" t="str">
        <f>INDEX(SUM!D:D,MATCH(SUM!$F$3,SUM!B:B,0),0)</f>
        <v>P108</v>
      </c>
      <c r="C615" s="127">
        <v>54</v>
      </c>
      <c r="D615" s="124" t="s">
        <v>1719</v>
      </c>
      <c r="E615" s="127">
        <f t="shared" si="9"/>
        <v>2018</v>
      </c>
      <c r="F615" s="203" t="s">
        <v>2199</v>
      </c>
      <c r="G615" s="128" t="s">
        <v>120</v>
      </c>
      <c r="H615" s="125" t="s">
        <v>2070</v>
      </c>
      <c r="I615" s="129">
        <f>'17'!H44</f>
        <v>0</v>
      </c>
      <c r="J615" s="158"/>
    </row>
    <row r="616" spans="2:10" ht="15">
      <c r="B616" s="125" t="str">
        <f>INDEX(SUM!D:D,MATCH(SUM!$F$3,SUM!B:B,0),0)</f>
        <v>P108</v>
      </c>
      <c r="C616" s="127">
        <v>54</v>
      </c>
      <c r="D616" s="124" t="s">
        <v>1719</v>
      </c>
      <c r="E616" s="127">
        <f t="shared" si="9"/>
        <v>2018</v>
      </c>
      <c r="F616" s="203" t="s">
        <v>2200</v>
      </c>
      <c r="G616" s="128" t="s">
        <v>120</v>
      </c>
      <c r="H616" s="125" t="s">
        <v>2071</v>
      </c>
      <c r="I616" s="129">
        <f>'17'!H45</f>
        <v>0</v>
      </c>
      <c r="J616" s="158"/>
    </row>
    <row r="617" spans="2:10" ht="15">
      <c r="B617" s="125" t="str">
        <f>INDEX(SUM!D:D,MATCH(SUM!$F$3,SUM!B:B,0),0)</f>
        <v>P108</v>
      </c>
      <c r="C617" s="127">
        <v>54</v>
      </c>
      <c r="D617" s="124" t="s">
        <v>1719</v>
      </c>
      <c r="E617" s="127">
        <f t="shared" si="9"/>
        <v>2018</v>
      </c>
      <c r="F617" s="203" t="s">
        <v>2201</v>
      </c>
      <c r="G617" s="128" t="s">
        <v>120</v>
      </c>
      <c r="H617" s="125" t="s">
        <v>2072</v>
      </c>
      <c r="I617" s="129">
        <f>'17'!H46</f>
        <v>0</v>
      </c>
      <c r="J617" s="158"/>
    </row>
    <row r="618" spans="2:10" ht="15">
      <c r="B618" s="125" t="str">
        <f>INDEX(SUM!D:D,MATCH(SUM!$F$3,SUM!B:B,0),0)</f>
        <v>P108</v>
      </c>
      <c r="C618" s="127">
        <v>54</v>
      </c>
      <c r="D618" s="124" t="s">
        <v>1719</v>
      </c>
      <c r="E618" s="127">
        <f t="shared" si="9"/>
        <v>2018</v>
      </c>
      <c r="F618" s="203" t="s">
        <v>2202</v>
      </c>
      <c r="G618" s="128" t="s">
        <v>120</v>
      </c>
      <c r="H618" s="125" t="s">
        <v>2073</v>
      </c>
      <c r="I618" s="129">
        <f>'17'!H47</f>
        <v>0</v>
      </c>
      <c r="J618" s="158"/>
    </row>
    <row r="619" spans="2:10" ht="15">
      <c r="B619" s="125" t="str">
        <f>INDEX(SUM!D:D,MATCH(SUM!$F$3,SUM!B:B,0),0)</f>
        <v>P108</v>
      </c>
      <c r="C619" s="127">
        <v>54</v>
      </c>
      <c r="D619" s="124" t="s">
        <v>1719</v>
      </c>
      <c r="E619" s="127">
        <f t="shared" si="9"/>
        <v>2018</v>
      </c>
      <c r="F619" s="203" t="s">
        <v>2203</v>
      </c>
      <c r="G619" s="128" t="s">
        <v>120</v>
      </c>
      <c r="H619" s="125" t="s">
        <v>2074</v>
      </c>
      <c r="I619" s="129">
        <f>'17'!H48</f>
        <v>0</v>
      </c>
      <c r="J619" s="158"/>
    </row>
    <row r="620" spans="2:10" ht="15">
      <c r="B620" s="125" t="str">
        <f>INDEX(SUM!D:D,MATCH(SUM!$F$3,SUM!B:B,0),0)</f>
        <v>P108</v>
      </c>
      <c r="C620" s="127">
        <v>54</v>
      </c>
      <c r="D620" s="124" t="s">
        <v>1719</v>
      </c>
      <c r="E620" s="127">
        <f t="shared" si="9"/>
        <v>2018</v>
      </c>
      <c r="F620" s="203" t="s">
        <v>2204</v>
      </c>
      <c r="G620" s="128" t="s">
        <v>120</v>
      </c>
      <c r="H620" s="125" t="s">
        <v>2075</v>
      </c>
      <c r="I620" s="129">
        <f>'17'!H49</f>
        <v>0</v>
      </c>
      <c r="J620" s="158"/>
    </row>
    <row r="621" spans="2:10" ht="15">
      <c r="B621" s="125" t="str">
        <f>INDEX(SUM!D:D,MATCH(SUM!$F$3,SUM!B:B,0),0)</f>
        <v>P108</v>
      </c>
      <c r="C621" s="127">
        <v>54</v>
      </c>
      <c r="D621" s="124" t="s">
        <v>1719</v>
      </c>
      <c r="E621" s="127">
        <f t="shared" si="9"/>
        <v>2018</v>
      </c>
      <c r="F621" s="203" t="s">
        <v>2205</v>
      </c>
      <c r="G621" s="128" t="s">
        <v>120</v>
      </c>
      <c r="H621" s="125" t="s">
        <v>2076</v>
      </c>
      <c r="I621" s="129">
        <f>'17'!H50</f>
        <v>0</v>
      </c>
      <c r="J621" s="158"/>
    </row>
    <row r="622" spans="2:10" ht="15">
      <c r="B622" s="125" t="str">
        <f>INDEX(SUM!D:D,MATCH(SUM!$F$3,SUM!B:B,0),0)</f>
        <v>P108</v>
      </c>
      <c r="C622" s="127" t="s">
        <v>120</v>
      </c>
      <c r="D622" s="124" t="s">
        <v>1946</v>
      </c>
      <c r="E622" s="127">
        <f t="shared" si="9"/>
        <v>2018</v>
      </c>
      <c r="F622" s="124" t="s">
        <v>1947</v>
      </c>
      <c r="G622" s="128" t="s">
        <v>120</v>
      </c>
      <c r="H622" s="125" t="s">
        <v>1999</v>
      </c>
      <c r="I622" s="129">
        <f>+'15'!C12</f>
        <v>1704955.99</v>
      </c>
      <c r="J622" s="158"/>
    </row>
    <row r="623" spans="2:10" ht="15">
      <c r="B623" s="125" t="str">
        <f>INDEX(SUM!D:D,MATCH(SUM!$F$3,SUM!B:B,0),0)</f>
        <v>P108</v>
      </c>
      <c r="C623" s="127" t="s">
        <v>120</v>
      </c>
      <c r="D623" s="124" t="s">
        <v>1946</v>
      </c>
      <c r="E623" s="127">
        <f t="shared" si="9"/>
        <v>2018</v>
      </c>
      <c r="F623" s="124" t="s">
        <v>1948</v>
      </c>
      <c r="G623" s="128" t="s">
        <v>120</v>
      </c>
      <c r="H623" s="125" t="s">
        <v>2000</v>
      </c>
      <c r="I623" s="129">
        <f>+'15'!C13</f>
        <v>1597561.49</v>
      </c>
      <c r="J623" s="158"/>
    </row>
    <row r="624" spans="2:10" ht="15">
      <c r="B624" s="125" t="str">
        <f>INDEX(SUM!D:D,MATCH(SUM!$F$3,SUM!B:B,0),0)</f>
        <v>P108</v>
      </c>
      <c r="C624" s="127" t="s">
        <v>120</v>
      </c>
      <c r="D624" s="124" t="s">
        <v>1946</v>
      </c>
      <c r="E624" s="127">
        <f t="shared" si="9"/>
        <v>2018</v>
      </c>
      <c r="F624" s="124" t="s">
        <v>1949</v>
      </c>
      <c r="G624" s="128" t="s">
        <v>120</v>
      </c>
      <c r="H624" s="125" t="s">
        <v>2001</v>
      </c>
      <c r="I624" s="129">
        <f>+'15'!C14</f>
        <v>1795701.8</v>
      </c>
      <c r="J624" s="158"/>
    </row>
    <row r="625" spans="2:10" ht="15">
      <c r="B625" s="125" t="str">
        <f>INDEX(SUM!D:D,MATCH(SUM!$F$3,SUM!B:B,0),0)</f>
        <v>P108</v>
      </c>
      <c r="C625" s="127" t="s">
        <v>120</v>
      </c>
      <c r="D625" s="124" t="s">
        <v>1946</v>
      </c>
      <c r="E625" s="127">
        <f t="shared" si="9"/>
        <v>2018</v>
      </c>
      <c r="F625" s="124" t="s">
        <v>1950</v>
      </c>
      <c r="G625" s="128" t="s">
        <v>120</v>
      </c>
      <c r="H625" s="125" t="s">
        <v>2002</v>
      </c>
      <c r="I625" s="129">
        <f>+'15'!C15</f>
        <v>1887773.96</v>
      </c>
      <c r="J625" s="158"/>
    </row>
    <row r="626" spans="2:10" ht="15">
      <c r="B626" s="125" t="str">
        <f>INDEX(SUM!D:D,MATCH(SUM!$F$3,SUM!B:B,0),0)</f>
        <v>P108</v>
      </c>
      <c r="C626" s="127" t="s">
        <v>120</v>
      </c>
      <c r="D626" s="124" t="s">
        <v>1946</v>
      </c>
      <c r="E626" s="127">
        <f t="shared" si="9"/>
        <v>2018</v>
      </c>
      <c r="F626" s="124" t="s">
        <v>1951</v>
      </c>
      <c r="G626" s="128" t="s">
        <v>120</v>
      </c>
      <c r="H626" s="125" t="s">
        <v>2003</v>
      </c>
      <c r="I626" s="129">
        <f>+'15'!C16</f>
        <v>1863122.19</v>
      </c>
      <c r="J626" s="158"/>
    </row>
    <row r="627" spans="2:10" ht="15">
      <c r="B627" s="125" t="str">
        <f>INDEX(SUM!D:D,MATCH(SUM!$F$3,SUM!B:B,0),0)</f>
        <v>P108</v>
      </c>
      <c r="C627" s="127" t="s">
        <v>120</v>
      </c>
      <c r="D627" s="124" t="s">
        <v>1946</v>
      </c>
      <c r="E627" s="127">
        <f t="shared" si="9"/>
        <v>2018</v>
      </c>
      <c r="F627" s="124" t="s">
        <v>1952</v>
      </c>
      <c r="G627" s="128" t="s">
        <v>120</v>
      </c>
      <c r="H627" s="125" t="s">
        <v>2004</v>
      </c>
      <c r="I627" s="129">
        <f>+'15'!C17</f>
        <v>1826148.67</v>
      </c>
      <c r="J627" s="158"/>
    </row>
    <row r="628" spans="2:10" ht="15">
      <c r="B628" s="125" t="str">
        <f>INDEX(SUM!D:D,MATCH(SUM!$F$3,SUM!B:B,0),0)</f>
        <v>P108</v>
      </c>
      <c r="C628" s="127" t="s">
        <v>120</v>
      </c>
      <c r="D628" s="124" t="s">
        <v>1946</v>
      </c>
      <c r="E628" s="127">
        <f t="shared" si="9"/>
        <v>2018</v>
      </c>
      <c r="F628" s="124" t="s">
        <v>1953</v>
      </c>
      <c r="G628" s="128" t="s">
        <v>120</v>
      </c>
      <c r="H628" s="125" t="s">
        <v>2005</v>
      </c>
      <c r="I628" s="129">
        <f>+'15'!C18</f>
        <v>2307704.15</v>
      </c>
      <c r="J628" s="158"/>
    </row>
    <row r="629" spans="2:10" ht="15">
      <c r="B629" s="125" t="str">
        <f>INDEX(SUM!D:D,MATCH(SUM!$F$3,SUM!B:B,0),0)</f>
        <v>P108</v>
      </c>
      <c r="C629" s="127" t="s">
        <v>120</v>
      </c>
      <c r="D629" s="124" t="s">
        <v>1946</v>
      </c>
      <c r="E629" s="127">
        <f t="shared" si="9"/>
        <v>2018</v>
      </c>
      <c r="F629" s="124" t="s">
        <v>1954</v>
      </c>
      <c r="G629" s="128" t="s">
        <v>120</v>
      </c>
      <c r="H629" s="125" t="s">
        <v>2006</v>
      </c>
      <c r="I629" s="129">
        <f>+'15'!C19</f>
        <v>1874290.87</v>
      </c>
      <c r="J629" s="158"/>
    </row>
    <row r="630" spans="2:10" ht="15">
      <c r="B630" s="125" t="str">
        <f>INDEX(SUM!D:D,MATCH(SUM!$F$3,SUM!B:B,0),0)</f>
        <v>P108</v>
      </c>
      <c r="C630" s="127" t="s">
        <v>120</v>
      </c>
      <c r="D630" s="124" t="s">
        <v>1946</v>
      </c>
      <c r="E630" s="127">
        <f t="shared" si="9"/>
        <v>2018</v>
      </c>
      <c r="F630" s="124" t="s">
        <v>1955</v>
      </c>
      <c r="G630" s="128" t="s">
        <v>120</v>
      </c>
      <c r="H630" s="125" t="s">
        <v>2007</v>
      </c>
      <c r="I630" s="129">
        <f>+'15'!C20</f>
        <v>1240950.69</v>
      </c>
      <c r="J630" s="158"/>
    </row>
    <row r="631" spans="2:10" ht="15">
      <c r="B631" s="125" t="str">
        <f>INDEX(SUM!D:D,MATCH(SUM!$F$3,SUM!B:B,0),0)</f>
        <v>P108</v>
      </c>
      <c r="C631" s="127" t="s">
        <v>120</v>
      </c>
      <c r="D631" s="124" t="s">
        <v>1946</v>
      </c>
      <c r="E631" s="127">
        <f t="shared" si="9"/>
        <v>2018</v>
      </c>
      <c r="F631" s="124" t="s">
        <v>1956</v>
      </c>
      <c r="G631" s="128" t="s">
        <v>120</v>
      </c>
      <c r="H631" s="125" t="s">
        <v>2008</v>
      </c>
      <c r="I631" s="129">
        <f>+'15'!C21</f>
        <v>1292480.17</v>
      </c>
      <c r="J631" s="158"/>
    </row>
    <row r="632" spans="2:10" ht="15">
      <c r="B632" s="125" t="str">
        <f>INDEX(SUM!D:D,MATCH(SUM!$F$3,SUM!B:B,0),0)</f>
        <v>P108</v>
      </c>
      <c r="C632" s="127" t="s">
        <v>120</v>
      </c>
      <c r="D632" s="124" t="s">
        <v>1946</v>
      </c>
      <c r="E632" s="127">
        <f t="shared" si="9"/>
        <v>2018</v>
      </c>
      <c r="F632" s="124" t="s">
        <v>1957</v>
      </c>
      <c r="G632" s="128" t="s">
        <v>120</v>
      </c>
      <c r="H632" s="125" t="s">
        <v>2009</v>
      </c>
      <c r="I632" s="129">
        <f>+'15'!C22</f>
        <v>1429703.44</v>
      </c>
      <c r="J632" s="158"/>
    </row>
    <row r="633" spans="2:10" ht="15">
      <c r="B633" s="125" t="str">
        <f>INDEX(SUM!D:D,MATCH(SUM!$F$3,SUM!B:B,0),0)</f>
        <v>P108</v>
      </c>
      <c r="C633" s="127" t="s">
        <v>120</v>
      </c>
      <c r="D633" s="124" t="s">
        <v>1946</v>
      </c>
      <c r="E633" s="127">
        <f t="shared" si="9"/>
        <v>2018</v>
      </c>
      <c r="F633" s="124" t="s">
        <v>1958</v>
      </c>
      <c r="G633" s="128" t="s">
        <v>120</v>
      </c>
      <c r="H633" s="125" t="s">
        <v>2010</v>
      </c>
      <c r="I633" s="129">
        <f>+'15'!C23</f>
        <v>1301544.71</v>
      </c>
      <c r="J633" s="158"/>
    </row>
    <row r="634" spans="2:10" ht="15">
      <c r="B634" s="125" t="str">
        <f>INDEX(SUM!D:D,MATCH(SUM!$F$3,SUM!B:B,0),0)</f>
        <v>P108</v>
      </c>
      <c r="C634" s="127" t="s">
        <v>120</v>
      </c>
      <c r="D634" s="124" t="s">
        <v>1946</v>
      </c>
      <c r="E634" s="127">
        <f t="shared" si="9"/>
        <v>2018</v>
      </c>
      <c r="F634" s="124" t="s">
        <v>1959</v>
      </c>
      <c r="G634" s="128" t="s">
        <v>120</v>
      </c>
      <c r="H634" s="125" t="s">
        <v>2011</v>
      </c>
      <c r="I634" s="129">
        <f>+'15'!C24</f>
        <v>0</v>
      </c>
      <c r="J634" s="158"/>
    </row>
    <row r="635" spans="2:10" ht="15">
      <c r="B635" s="125" t="str">
        <f>INDEX(SUM!D:D,MATCH(SUM!$F$3,SUM!B:B,0),0)</f>
        <v>P108</v>
      </c>
      <c r="C635" s="127" t="s">
        <v>120</v>
      </c>
      <c r="D635" s="124" t="s">
        <v>1946</v>
      </c>
      <c r="E635" s="127">
        <f t="shared" si="9"/>
        <v>2018</v>
      </c>
      <c r="F635" s="124" t="s">
        <v>1960</v>
      </c>
      <c r="G635" s="128" t="s">
        <v>120</v>
      </c>
      <c r="H635" s="125" t="s">
        <v>2012</v>
      </c>
      <c r="I635" s="129">
        <f>+'15'!D12</f>
        <v>0</v>
      </c>
      <c r="J635" s="158"/>
    </row>
    <row r="636" spans="2:10" ht="15">
      <c r="B636" s="125" t="str">
        <f>INDEX(SUM!D:D,MATCH(SUM!$F$3,SUM!B:B,0),0)</f>
        <v>P108</v>
      </c>
      <c r="C636" s="127" t="s">
        <v>120</v>
      </c>
      <c r="D636" s="124" t="s">
        <v>1946</v>
      </c>
      <c r="E636" s="127">
        <f t="shared" si="9"/>
        <v>2018</v>
      </c>
      <c r="F636" s="124" t="s">
        <v>1961</v>
      </c>
      <c r="G636" s="128" t="s">
        <v>120</v>
      </c>
      <c r="H636" s="125" t="s">
        <v>2013</v>
      </c>
      <c r="I636" s="129">
        <f>+'15'!D13</f>
        <v>0</v>
      </c>
      <c r="J636" s="158"/>
    </row>
    <row r="637" spans="2:10" ht="15">
      <c r="B637" s="125" t="str">
        <f>INDEX(SUM!D:D,MATCH(SUM!$F$3,SUM!B:B,0),0)</f>
        <v>P108</v>
      </c>
      <c r="C637" s="127" t="s">
        <v>120</v>
      </c>
      <c r="D637" s="124" t="s">
        <v>1946</v>
      </c>
      <c r="E637" s="127">
        <f t="shared" si="9"/>
        <v>2018</v>
      </c>
      <c r="F637" s="124" t="s">
        <v>1962</v>
      </c>
      <c r="G637" s="128" t="s">
        <v>120</v>
      </c>
      <c r="H637" s="125" t="s">
        <v>2014</v>
      </c>
      <c r="I637" s="129">
        <f>+'15'!D14</f>
        <v>0</v>
      </c>
      <c r="J637" s="158"/>
    </row>
    <row r="638" spans="2:10" ht="15">
      <c r="B638" s="125" t="str">
        <f>INDEX(SUM!D:D,MATCH(SUM!$F$3,SUM!B:B,0),0)</f>
        <v>P108</v>
      </c>
      <c r="C638" s="127" t="s">
        <v>120</v>
      </c>
      <c r="D638" s="124" t="s">
        <v>1946</v>
      </c>
      <c r="E638" s="127">
        <f t="shared" si="9"/>
        <v>2018</v>
      </c>
      <c r="F638" s="124" t="s">
        <v>1963</v>
      </c>
      <c r="G638" s="128" t="s">
        <v>120</v>
      </c>
      <c r="H638" s="125" t="s">
        <v>2015</v>
      </c>
      <c r="I638" s="129">
        <f>+'15'!D15</f>
        <v>0</v>
      </c>
      <c r="J638" s="158"/>
    </row>
    <row r="639" spans="2:10" ht="15">
      <c r="B639" s="125" t="str">
        <f>INDEX(SUM!D:D,MATCH(SUM!$F$3,SUM!B:B,0),0)</f>
        <v>P108</v>
      </c>
      <c r="C639" s="127" t="s">
        <v>120</v>
      </c>
      <c r="D639" s="124" t="s">
        <v>1946</v>
      </c>
      <c r="E639" s="127">
        <f t="shared" si="9"/>
        <v>2018</v>
      </c>
      <c r="F639" s="124" t="s">
        <v>1964</v>
      </c>
      <c r="G639" s="128" t="s">
        <v>120</v>
      </c>
      <c r="H639" s="125" t="s">
        <v>2016</v>
      </c>
      <c r="I639" s="129">
        <f>+'15'!D16</f>
        <v>0</v>
      </c>
      <c r="J639" s="158"/>
    </row>
    <row r="640" spans="2:10" ht="15">
      <c r="B640" s="125" t="str">
        <f>INDEX(SUM!D:D,MATCH(SUM!$F$3,SUM!B:B,0),0)</f>
        <v>P108</v>
      </c>
      <c r="C640" s="127" t="s">
        <v>120</v>
      </c>
      <c r="D640" s="124" t="s">
        <v>1946</v>
      </c>
      <c r="E640" s="127">
        <f t="shared" si="9"/>
        <v>2018</v>
      </c>
      <c r="F640" s="124" t="s">
        <v>1965</v>
      </c>
      <c r="G640" s="128" t="s">
        <v>120</v>
      </c>
      <c r="H640" s="125" t="s">
        <v>2017</v>
      </c>
      <c r="I640" s="129">
        <f>+'15'!D17</f>
        <v>0</v>
      </c>
      <c r="J640" s="158"/>
    </row>
    <row r="641" spans="2:10" ht="15">
      <c r="B641" s="125" t="str">
        <f>INDEX(SUM!D:D,MATCH(SUM!$F$3,SUM!B:B,0),0)</f>
        <v>P108</v>
      </c>
      <c r="C641" s="127" t="s">
        <v>120</v>
      </c>
      <c r="D641" s="124" t="s">
        <v>1946</v>
      </c>
      <c r="E641" s="127">
        <f t="shared" si="9"/>
        <v>2018</v>
      </c>
      <c r="F641" s="124" t="s">
        <v>1966</v>
      </c>
      <c r="G641" s="128" t="s">
        <v>120</v>
      </c>
      <c r="H641" s="125" t="s">
        <v>2018</v>
      </c>
      <c r="I641" s="129">
        <f>+'15'!D18</f>
        <v>0</v>
      </c>
      <c r="J641" s="158"/>
    </row>
    <row r="642" spans="2:10" ht="15">
      <c r="B642" s="125" t="str">
        <f>INDEX(SUM!D:D,MATCH(SUM!$F$3,SUM!B:B,0),0)</f>
        <v>P108</v>
      </c>
      <c r="C642" s="127" t="s">
        <v>120</v>
      </c>
      <c r="D642" s="124" t="s">
        <v>1946</v>
      </c>
      <c r="E642" s="127">
        <f t="shared" si="9"/>
        <v>2018</v>
      </c>
      <c r="F642" s="124" t="s">
        <v>1967</v>
      </c>
      <c r="G642" s="128" t="s">
        <v>120</v>
      </c>
      <c r="H642" s="125" t="s">
        <v>2019</v>
      </c>
      <c r="I642" s="129">
        <f>+'15'!D19</f>
        <v>0</v>
      </c>
      <c r="J642" s="158"/>
    </row>
    <row r="643" spans="2:10" ht="15">
      <c r="B643" s="125" t="str">
        <f>INDEX(SUM!D:D,MATCH(SUM!$F$3,SUM!B:B,0),0)</f>
        <v>P108</v>
      </c>
      <c r="C643" s="127" t="s">
        <v>120</v>
      </c>
      <c r="D643" s="124" t="s">
        <v>1946</v>
      </c>
      <c r="E643" s="127">
        <f t="shared" si="9"/>
        <v>2018</v>
      </c>
      <c r="F643" s="124" t="s">
        <v>1968</v>
      </c>
      <c r="G643" s="128" t="s">
        <v>120</v>
      </c>
      <c r="H643" s="125" t="s">
        <v>2020</v>
      </c>
      <c r="I643" s="129">
        <f>+'15'!D20</f>
        <v>0</v>
      </c>
      <c r="J643" s="158"/>
    </row>
    <row r="644" spans="2:10" ht="15">
      <c r="B644" s="125" t="str">
        <f>INDEX(SUM!D:D,MATCH(SUM!$F$3,SUM!B:B,0),0)</f>
        <v>P108</v>
      </c>
      <c r="C644" s="127" t="s">
        <v>120</v>
      </c>
      <c r="D644" s="124" t="s">
        <v>1946</v>
      </c>
      <c r="E644" s="127">
        <f t="shared" si="9"/>
        <v>2018</v>
      </c>
      <c r="F644" s="124" t="s">
        <v>1969</v>
      </c>
      <c r="G644" s="128" t="s">
        <v>120</v>
      </c>
      <c r="H644" s="125" t="s">
        <v>2021</v>
      </c>
      <c r="I644" s="129">
        <f>+'15'!D21</f>
        <v>0</v>
      </c>
      <c r="J644" s="158"/>
    </row>
    <row r="645" spans="2:10" ht="15">
      <c r="B645" s="125" t="str">
        <f>INDEX(SUM!D:D,MATCH(SUM!$F$3,SUM!B:B,0),0)</f>
        <v>P108</v>
      </c>
      <c r="C645" s="127" t="s">
        <v>120</v>
      </c>
      <c r="D645" s="124" t="s">
        <v>1946</v>
      </c>
      <c r="E645" s="127">
        <f t="shared" si="9"/>
        <v>2018</v>
      </c>
      <c r="F645" s="124" t="s">
        <v>1970</v>
      </c>
      <c r="G645" s="128" t="s">
        <v>120</v>
      </c>
      <c r="H645" s="125" t="s">
        <v>2022</v>
      </c>
      <c r="I645" s="129">
        <f>+'15'!D22</f>
        <v>0</v>
      </c>
      <c r="J645" s="158"/>
    </row>
    <row r="646" spans="2:10" ht="15">
      <c r="B646" s="125" t="str">
        <f>INDEX(SUM!D:D,MATCH(SUM!$F$3,SUM!B:B,0),0)</f>
        <v>P108</v>
      </c>
      <c r="C646" s="127" t="s">
        <v>120</v>
      </c>
      <c r="D646" s="124" t="s">
        <v>1946</v>
      </c>
      <c r="E646" s="127">
        <f t="shared" si="9"/>
        <v>2018</v>
      </c>
      <c r="F646" s="124" t="s">
        <v>1971</v>
      </c>
      <c r="G646" s="128" t="s">
        <v>120</v>
      </c>
      <c r="H646" s="125" t="s">
        <v>2023</v>
      </c>
      <c r="I646" s="129">
        <f>+'15'!D23</f>
        <v>0</v>
      </c>
      <c r="J646" s="158"/>
    </row>
    <row r="647" spans="2:10" ht="15">
      <c r="B647" s="125" t="str">
        <f>INDEX(SUM!D:D,MATCH(SUM!$F$3,SUM!B:B,0),0)</f>
        <v>P108</v>
      </c>
      <c r="C647" s="127" t="s">
        <v>120</v>
      </c>
      <c r="D647" s="124" t="s">
        <v>1946</v>
      </c>
      <c r="E647" s="127">
        <f t="shared" si="9"/>
        <v>2018</v>
      </c>
      <c r="F647" s="124" t="s">
        <v>1972</v>
      </c>
      <c r="G647" s="128" t="s">
        <v>120</v>
      </c>
      <c r="H647" s="125" t="s">
        <v>2024</v>
      </c>
      <c r="I647" s="129">
        <f>+'15'!D24</f>
        <v>0</v>
      </c>
      <c r="J647" s="158"/>
    </row>
    <row r="648" spans="2:10" ht="15">
      <c r="B648" s="125" t="str">
        <f>INDEX(SUM!D:D,MATCH(SUM!$F$3,SUM!B:B,0),0)</f>
        <v>P108</v>
      </c>
      <c r="C648" s="127" t="s">
        <v>120</v>
      </c>
      <c r="D648" s="124" t="s">
        <v>1946</v>
      </c>
      <c r="E648" s="127">
        <f t="shared" si="9"/>
        <v>2018</v>
      </c>
      <c r="F648" s="124" t="s">
        <v>1973</v>
      </c>
      <c r="G648" s="128" t="s">
        <v>120</v>
      </c>
      <c r="H648" s="125" t="s">
        <v>2025</v>
      </c>
      <c r="I648" s="129">
        <f>+'15'!H12</f>
        <v>425496.09</v>
      </c>
      <c r="J648" s="158"/>
    </row>
    <row r="649" spans="2:10" ht="15">
      <c r="B649" s="125" t="str">
        <f>INDEX(SUM!D:D,MATCH(SUM!$F$3,SUM!B:B,0),0)</f>
        <v>P108</v>
      </c>
      <c r="C649" s="127" t="s">
        <v>120</v>
      </c>
      <c r="D649" s="124" t="s">
        <v>1946</v>
      </c>
      <c r="E649" s="127">
        <f t="shared" si="9"/>
        <v>2018</v>
      </c>
      <c r="F649" s="124" t="s">
        <v>1974</v>
      </c>
      <c r="G649" s="128" t="s">
        <v>120</v>
      </c>
      <c r="H649" s="125" t="s">
        <v>2026</v>
      </c>
      <c r="I649" s="129">
        <f>+'15'!H13</f>
        <v>368297.92</v>
      </c>
      <c r="J649" s="158"/>
    </row>
    <row r="650" spans="2:10" ht="15">
      <c r="B650" s="125" t="str">
        <f>INDEX(SUM!D:D,MATCH(SUM!$F$3,SUM!B:B,0),0)</f>
        <v>P108</v>
      </c>
      <c r="C650" s="127" t="s">
        <v>120</v>
      </c>
      <c r="D650" s="124" t="s">
        <v>1946</v>
      </c>
      <c r="E650" s="127">
        <f t="shared" si="9"/>
        <v>2018</v>
      </c>
      <c r="F650" s="124" t="s">
        <v>1975</v>
      </c>
      <c r="G650" s="128" t="s">
        <v>120</v>
      </c>
      <c r="H650" s="125" t="s">
        <v>2027</v>
      </c>
      <c r="I650" s="129">
        <f>+'15'!H14</f>
        <v>392038.01</v>
      </c>
      <c r="J650" s="158"/>
    </row>
    <row r="651" spans="2:10" ht="15">
      <c r="B651" s="125" t="str">
        <f>INDEX(SUM!D:D,MATCH(SUM!$F$3,SUM!B:B,0),0)</f>
        <v>P108</v>
      </c>
      <c r="C651" s="127" t="s">
        <v>120</v>
      </c>
      <c r="D651" s="124" t="s">
        <v>1946</v>
      </c>
      <c r="E651" s="127">
        <f aca="true" t="shared" si="10" ref="E651:E673">E650</f>
        <v>2018</v>
      </c>
      <c r="F651" s="124" t="s">
        <v>1976</v>
      </c>
      <c r="G651" s="128" t="s">
        <v>120</v>
      </c>
      <c r="H651" s="125" t="s">
        <v>2028</v>
      </c>
      <c r="I651" s="129">
        <f>+'15'!H15</f>
        <v>445786.94</v>
      </c>
      <c r="J651" s="158"/>
    </row>
    <row r="652" spans="2:10" ht="15">
      <c r="B652" s="125" t="str">
        <f>INDEX(SUM!D:D,MATCH(SUM!$F$3,SUM!B:B,0),0)</f>
        <v>P108</v>
      </c>
      <c r="C652" s="127" t="s">
        <v>120</v>
      </c>
      <c r="D652" s="124" t="s">
        <v>1946</v>
      </c>
      <c r="E652" s="127">
        <f t="shared" si="10"/>
        <v>2018</v>
      </c>
      <c r="F652" s="124" t="s">
        <v>1977</v>
      </c>
      <c r="G652" s="128" t="s">
        <v>120</v>
      </c>
      <c r="H652" s="125" t="s">
        <v>2029</v>
      </c>
      <c r="I652" s="129">
        <f>+'15'!H16</f>
        <v>542820.86</v>
      </c>
      <c r="J652" s="158"/>
    </row>
    <row r="653" spans="2:10" ht="15">
      <c r="B653" s="125" t="str">
        <f>INDEX(SUM!D:D,MATCH(SUM!$F$3,SUM!B:B,0),0)</f>
        <v>P108</v>
      </c>
      <c r="C653" s="127" t="s">
        <v>120</v>
      </c>
      <c r="D653" s="124" t="s">
        <v>1946</v>
      </c>
      <c r="E653" s="127">
        <f t="shared" si="10"/>
        <v>2018</v>
      </c>
      <c r="F653" s="124" t="s">
        <v>1978</v>
      </c>
      <c r="G653" s="128" t="s">
        <v>120</v>
      </c>
      <c r="H653" s="125" t="s">
        <v>2030</v>
      </c>
      <c r="I653" s="129">
        <f>+'15'!H17</f>
        <v>434464.52</v>
      </c>
      <c r="J653" s="158"/>
    </row>
    <row r="654" spans="2:10" ht="15">
      <c r="B654" s="125" t="str">
        <f>INDEX(SUM!D:D,MATCH(SUM!$F$3,SUM!B:B,0),0)</f>
        <v>P108</v>
      </c>
      <c r="C654" s="127" t="s">
        <v>120</v>
      </c>
      <c r="D654" s="124" t="s">
        <v>1946</v>
      </c>
      <c r="E654" s="127">
        <f t="shared" si="10"/>
        <v>2018</v>
      </c>
      <c r="F654" s="124" t="s">
        <v>1979</v>
      </c>
      <c r="G654" s="128" t="s">
        <v>120</v>
      </c>
      <c r="H654" s="125" t="s">
        <v>2031</v>
      </c>
      <c r="I654" s="129">
        <f>+'15'!H18</f>
        <v>507664.18</v>
      </c>
      <c r="J654" s="158"/>
    </row>
    <row r="655" spans="2:10" ht="15">
      <c r="B655" s="125" t="str">
        <f>INDEX(SUM!D:D,MATCH(SUM!$F$3,SUM!B:B,0),0)</f>
        <v>P108</v>
      </c>
      <c r="C655" s="127" t="s">
        <v>120</v>
      </c>
      <c r="D655" s="124" t="s">
        <v>1946</v>
      </c>
      <c r="E655" s="127">
        <f t="shared" si="10"/>
        <v>2018</v>
      </c>
      <c r="F655" s="124" t="s">
        <v>1980</v>
      </c>
      <c r="G655" s="128" t="s">
        <v>120</v>
      </c>
      <c r="H655" s="125" t="s">
        <v>2032</v>
      </c>
      <c r="I655" s="129">
        <f>+'15'!H19</f>
        <v>526757.25</v>
      </c>
      <c r="J655" s="158"/>
    </row>
    <row r="656" spans="2:10" ht="15">
      <c r="B656" s="125" t="str">
        <f>INDEX(SUM!D:D,MATCH(SUM!$F$3,SUM!B:B,0),0)</f>
        <v>P108</v>
      </c>
      <c r="C656" s="127" t="s">
        <v>120</v>
      </c>
      <c r="D656" s="124" t="s">
        <v>1946</v>
      </c>
      <c r="E656" s="127">
        <f t="shared" si="10"/>
        <v>2018</v>
      </c>
      <c r="F656" s="124" t="s">
        <v>1981</v>
      </c>
      <c r="G656" s="128" t="s">
        <v>120</v>
      </c>
      <c r="H656" s="125" t="s">
        <v>2033</v>
      </c>
      <c r="I656" s="129">
        <f>+'15'!H20</f>
        <v>1051461.07</v>
      </c>
      <c r="J656" s="158"/>
    </row>
    <row r="657" spans="2:10" ht="15">
      <c r="B657" s="125" t="str">
        <f>INDEX(SUM!D:D,MATCH(SUM!$F$3,SUM!B:B,0),0)</f>
        <v>P108</v>
      </c>
      <c r="C657" s="127" t="s">
        <v>120</v>
      </c>
      <c r="D657" s="124" t="s">
        <v>1946</v>
      </c>
      <c r="E657" s="127">
        <f t="shared" si="10"/>
        <v>2018</v>
      </c>
      <c r="F657" s="124" t="s">
        <v>1982</v>
      </c>
      <c r="G657" s="128" t="s">
        <v>120</v>
      </c>
      <c r="H657" s="125" t="s">
        <v>2034</v>
      </c>
      <c r="I657" s="129">
        <f>+'15'!H21</f>
        <v>1042144.24</v>
      </c>
      <c r="J657" s="158"/>
    </row>
    <row r="658" spans="2:10" ht="15">
      <c r="B658" s="125" t="str">
        <f>INDEX(SUM!D:D,MATCH(SUM!$F$3,SUM!B:B,0),0)</f>
        <v>P108</v>
      </c>
      <c r="C658" s="127" t="s">
        <v>120</v>
      </c>
      <c r="D658" s="124" t="s">
        <v>1946</v>
      </c>
      <c r="E658" s="127">
        <f t="shared" si="10"/>
        <v>2018</v>
      </c>
      <c r="F658" s="124" t="s">
        <v>1983</v>
      </c>
      <c r="G658" s="128" t="s">
        <v>120</v>
      </c>
      <c r="H658" s="125" t="s">
        <v>2035</v>
      </c>
      <c r="I658" s="129">
        <f>+'15'!H22</f>
        <v>1004080.86</v>
      </c>
      <c r="J658" s="158"/>
    </row>
    <row r="659" spans="2:10" ht="15">
      <c r="B659" s="125" t="str">
        <f>INDEX(SUM!D:D,MATCH(SUM!$F$3,SUM!B:B,0),0)</f>
        <v>P108</v>
      </c>
      <c r="C659" s="127" t="s">
        <v>120</v>
      </c>
      <c r="D659" s="124" t="s">
        <v>1946</v>
      </c>
      <c r="E659" s="127">
        <f t="shared" si="10"/>
        <v>2018</v>
      </c>
      <c r="F659" s="124" t="s">
        <v>1984</v>
      </c>
      <c r="G659" s="128" t="s">
        <v>120</v>
      </c>
      <c r="H659" s="125" t="s">
        <v>2036</v>
      </c>
      <c r="I659" s="129">
        <f>+'15'!H23</f>
        <v>1874271.87</v>
      </c>
      <c r="J659" s="158"/>
    </row>
    <row r="660" spans="2:10" ht="15">
      <c r="B660" s="125" t="str">
        <f>INDEX(SUM!D:D,MATCH(SUM!$F$3,SUM!B:B,0),0)</f>
        <v>P108</v>
      </c>
      <c r="C660" s="127" t="s">
        <v>120</v>
      </c>
      <c r="D660" s="124" t="s">
        <v>1946</v>
      </c>
      <c r="E660" s="127">
        <f t="shared" si="10"/>
        <v>2018</v>
      </c>
      <c r="F660" s="124" t="s">
        <v>1985</v>
      </c>
      <c r="G660" s="128" t="s">
        <v>120</v>
      </c>
      <c r="H660" s="125" t="s">
        <v>2037</v>
      </c>
      <c r="I660" s="129">
        <f>+'15'!H24</f>
        <v>0</v>
      </c>
      <c r="J660" s="158"/>
    </row>
    <row r="661" spans="2:10" ht="15">
      <c r="B661" s="125" t="str">
        <f>INDEX(SUM!D:D,MATCH(SUM!$F$3,SUM!B:B,0),0)</f>
        <v>P108</v>
      </c>
      <c r="C661" s="127" t="s">
        <v>120</v>
      </c>
      <c r="D661" s="124" t="s">
        <v>1946</v>
      </c>
      <c r="E661" s="127">
        <f t="shared" si="10"/>
        <v>2018</v>
      </c>
      <c r="F661" s="124" t="s">
        <v>1986</v>
      </c>
      <c r="G661" s="128" t="s">
        <v>120</v>
      </c>
      <c r="H661" s="125" t="s">
        <v>2038</v>
      </c>
      <c r="I661" s="129">
        <f>+'15'!I12</f>
        <v>0</v>
      </c>
      <c r="J661" s="158"/>
    </row>
    <row r="662" spans="2:10" ht="15">
      <c r="B662" s="125" t="str">
        <f>INDEX(SUM!D:D,MATCH(SUM!$F$3,SUM!B:B,0),0)</f>
        <v>P108</v>
      </c>
      <c r="C662" s="127" t="s">
        <v>120</v>
      </c>
      <c r="D662" s="124" t="s">
        <v>1946</v>
      </c>
      <c r="E662" s="127">
        <f t="shared" si="10"/>
        <v>2018</v>
      </c>
      <c r="F662" s="124" t="s">
        <v>1987</v>
      </c>
      <c r="G662" s="128" t="s">
        <v>120</v>
      </c>
      <c r="H662" s="125" t="s">
        <v>2039</v>
      </c>
      <c r="I662" s="129">
        <f>+'15'!I13</f>
        <v>0</v>
      </c>
      <c r="J662" s="158"/>
    </row>
    <row r="663" spans="2:10" ht="15">
      <c r="B663" s="125" t="str">
        <f>INDEX(SUM!D:D,MATCH(SUM!$F$3,SUM!B:B,0),0)</f>
        <v>P108</v>
      </c>
      <c r="C663" s="127" t="s">
        <v>120</v>
      </c>
      <c r="D663" s="124" t="s">
        <v>1946</v>
      </c>
      <c r="E663" s="127">
        <f t="shared" si="10"/>
        <v>2018</v>
      </c>
      <c r="F663" s="124" t="s">
        <v>1988</v>
      </c>
      <c r="G663" s="128" t="s">
        <v>120</v>
      </c>
      <c r="H663" s="125" t="s">
        <v>2040</v>
      </c>
      <c r="I663" s="129">
        <f>+'15'!I14</f>
        <v>0</v>
      </c>
      <c r="J663" s="158"/>
    </row>
    <row r="664" spans="2:10" ht="15">
      <c r="B664" s="125" t="str">
        <f>INDEX(SUM!D:D,MATCH(SUM!$F$3,SUM!B:B,0),0)</f>
        <v>P108</v>
      </c>
      <c r="C664" s="127" t="s">
        <v>120</v>
      </c>
      <c r="D664" s="124" t="s">
        <v>1946</v>
      </c>
      <c r="E664" s="127">
        <f t="shared" si="10"/>
        <v>2018</v>
      </c>
      <c r="F664" s="124" t="s">
        <v>1989</v>
      </c>
      <c r="G664" s="128" t="s">
        <v>120</v>
      </c>
      <c r="H664" s="125" t="s">
        <v>2041</v>
      </c>
      <c r="I664" s="129">
        <f>+'15'!I15</f>
        <v>0</v>
      </c>
      <c r="J664" s="158"/>
    </row>
    <row r="665" spans="2:10" ht="15">
      <c r="B665" s="125" t="str">
        <f>INDEX(SUM!D:D,MATCH(SUM!$F$3,SUM!B:B,0),0)</f>
        <v>P108</v>
      </c>
      <c r="C665" s="127" t="s">
        <v>120</v>
      </c>
      <c r="D665" s="124" t="s">
        <v>1946</v>
      </c>
      <c r="E665" s="127">
        <f t="shared" si="10"/>
        <v>2018</v>
      </c>
      <c r="F665" s="124" t="s">
        <v>1990</v>
      </c>
      <c r="G665" s="128" t="s">
        <v>120</v>
      </c>
      <c r="H665" s="125" t="s">
        <v>2042</v>
      </c>
      <c r="I665" s="129">
        <f>+'15'!I16</f>
        <v>0</v>
      </c>
      <c r="J665" s="158"/>
    </row>
    <row r="666" spans="2:10" ht="15">
      <c r="B666" s="125" t="str">
        <f>INDEX(SUM!D:D,MATCH(SUM!$F$3,SUM!B:B,0),0)</f>
        <v>P108</v>
      </c>
      <c r="C666" s="127" t="s">
        <v>120</v>
      </c>
      <c r="D666" s="124" t="s">
        <v>1946</v>
      </c>
      <c r="E666" s="127">
        <f t="shared" si="10"/>
        <v>2018</v>
      </c>
      <c r="F666" s="124" t="s">
        <v>1991</v>
      </c>
      <c r="G666" s="128" t="s">
        <v>120</v>
      </c>
      <c r="H666" s="125" t="s">
        <v>2043</v>
      </c>
      <c r="I666" s="129">
        <f>+'15'!I17</f>
        <v>0</v>
      </c>
      <c r="J666" s="158"/>
    </row>
    <row r="667" spans="2:10" ht="15">
      <c r="B667" s="125" t="str">
        <f>INDEX(SUM!D:D,MATCH(SUM!$F$3,SUM!B:B,0),0)</f>
        <v>P108</v>
      </c>
      <c r="C667" s="127" t="s">
        <v>120</v>
      </c>
      <c r="D667" s="124" t="s">
        <v>1946</v>
      </c>
      <c r="E667" s="127">
        <f t="shared" si="10"/>
        <v>2018</v>
      </c>
      <c r="F667" s="124" t="s">
        <v>1992</v>
      </c>
      <c r="G667" s="128" t="s">
        <v>120</v>
      </c>
      <c r="H667" s="125" t="s">
        <v>2044</v>
      </c>
      <c r="I667" s="129">
        <f>+'15'!I18</f>
        <v>0</v>
      </c>
      <c r="J667" s="158"/>
    </row>
    <row r="668" spans="2:10" ht="15">
      <c r="B668" s="125" t="str">
        <f>INDEX(SUM!D:D,MATCH(SUM!$F$3,SUM!B:B,0),0)</f>
        <v>P108</v>
      </c>
      <c r="C668" s="127" t="s">
        <v>120</v>
      </c>
      <c r="D668" s="124" t="s">
        <v>1946</v>
      </c>
      <c r="E668" s="127">
        <f t="shared" si="10"/>
        <v>2018</v>
      </c>
      <c r="F668" s="124" t="s">
        <v>1993</v>
      </c>
      <c r="G668" s="128" t="s">
        <v>120</v>
      </c>
      <c r="H668" s="125" t="s">
        <v>2045</v>
      </c>
      <c r="I668" s="129">
        <f>+'15'!I19</f>
        <v>0</v>
      </c>
      <c r="J668" s="158"/>
    </row>
    <row r="669" spans="2:10" ht="15">
      <c r="B669" s="125" t="str">
        <f>INDEX(SUM!D:D,MATCH(SUM!$F$3,SUM!B:B,0),0)</f>
        <v>P108</v>
      </c>
      <c r="C669" s="127" t="s">
        <v>120</v>
      </c>
      <c r="D669" s="124" t="s">
        <v>1946</v>
      </c>
      <c r="E669" s="127">
        <f t="shared" si="10"/>
        <v>2018</v>
      </c>
      <c r="F669" s="124" t="s">
        <v>1994</v>
      </c>
      <c r="G669" s="128" t="s">
        <v>120</v>
      </c>
      <c r="H669" s="125" t="s">
        <v>2046</v>
      </c>
      <c r="I669" s="129">
        <f>+'15'!I20</f>
        <v>0</v>
      </c>
      <c r="J669" s="158"/>
    </row>
    <row r="670" spans="2:10" ht="15">
      <c r="B670" s="125" t="str">
        <f>INDEX(SUM!D:D,MATCH(SUM!$F$3,SUM!B:B,0),0)</f>
        <v>P108</v>
      </c>
      <c r="C670" s="127" t="s">
        <v>120</v>
      </c>
      <c r="D670" s="124" t="s">
        <v>1946</v>
      </c>
      <c r="E670" s="127">
        <f t="shared" si="10"/>
        <v>2018</v>
      </c>
      <c r="F670" s="124" t="s">
        <v>1995</v>
      </c>
      <c r="G670" s="128" t="s">
        <v>120</v>
      </c>
      <c r="H670" s="125" t="s">
        <v>2047</v>
      </c>
      <c r="I670" s="129">
        <f>+'15'!I21</f>
        <v>0</v>
      </c>
      <c r="J670" s="158"/>
    </row>
    <row r="671" spans="2:10" ht="15">
      <c r="B671" s="125" t="str">
        <f>INDEX(SUM!D:D,MATCH(SUM!$F$3,SUM!B:B,0),0)</f>
        <v>P108</v>
      </c>
      <c r="C671" s="127" t="s">
        <v>120</v>
      </c>
      <c r="D671" s="124" t="s">
        <v>1946</v>
      </c>
      <c r="E671" s="127">
        <f t="shared" si="10"/>
        <v>2018</v>
      </c>
      <c r="F671" s="124" t="s">
        <v>1996</v>
      </c>
      <c r="G671" s="128" t="s">
        <v>120</v>
      </c>
      <c r="H671" s="125" t="s">
        <v>2048</v>
      </c>
      <c r="I671" s="129">
        <f>+'15'!I22</f>
        <v>0</v>
      </c>
      <c r="J671" s="158"/>
    </row>
    <row r="672" spans="2:10" ht="15">
      <c r="B672" s="125" t="str">
        <f>INDEX(SUM!D:D,MATCH(SUM!$F$3,SUM!B:B,0),0)</f>
        <v>P108</v>
      </c>
      <c r="C672" s="127" t="s">
        <v>120</v>
      </c>
      <c r="D672" s="124" t="s">
        <v>1946</v>
      </c>
      <c r="E672" s="127">
        <f t="shared" si="10"/>
        <v>2018</v>
      </c>
      <c r="F672" s="124" t="s">
        <v>1997</v>
      </c>
      <c r="G672" s="128" t="s">
        <v>120</v>
      </c>
      <c r="H672" s="125" t="s">
        <v>2049</v>
      </c>
      <c r="I672" s="129">
        <f>+'15'!I23</f>
        <v>384145.71</v>
      </c>
      <c r="J672" s="158"/>
    </row>
    <row r="673" spans="2:10" ht="15">
      <c r="B673" s="125" t="str">
        <f>INDEX(SUM!D:D,MATCH(SUM!$F$3,SUM!B:B,0),0)</f>
        <v>P108</v>
      </c>
      <c r="C673" s="127" t="s">
        <v>120</v>
      </c>
      <c r="D673" s="124" t="s">
        <v>1946</v>
      </c>
      <c r="E673" s="127">
        <f t="shared" si="10"/>
        <v>2018</v>
      </c>
      <c r="F673" s="124" t="s">
        <v>1998</v>
      </c>
      <c r="G673" s="128" t="s">
        <v>120</v>
      </c>
      <c r="H673" s="125" t="s">
        <v>2050</v>
      </c>
      <c r="I673" s="129">
        <f>+'15'!I24</f>
        <v>0</v>
      </c>
      <c r="J673" s="158"/>
    </row>
    <row r="674" spans="5:6" ht="15">
      <c r="E674" s="127"/>
      <c r="F674" s="123"/>
    </row>
    <row r="675" spans="2:10" ht="15">
      <c r="B675" s="125" t="str">
        <f>INDEX(SUM!D:D,MATCH(SUM!$F$3,SUM!B:B,0),0)</f>
        <v>P108</v>
      </c>
      <c r="C675" s="127">
        <v>3</v>
      </c>
      <c r="D675" s="124" t="s">
        <v>681</v>
      </c>
      <c r="E675" s="127">
        <f>E28</f>
        <v>2018</v>
      </c>
      <c r="F675" s="124" t="s">
        <v>682</v>
      </c>
      <c r="G675" s="128" t="str">
        <f>'04'!B12</f>
        <v>1.0.00.00.00</v>
      </c>
      <c r="H675" s="125" t="str">
        <f>'04'!C12</f>
        <v>RECEITAS CORRENTES</v>
      </c>
      <c r="I675" s="129">
        <f>'04'!D12</f>
        <v>0</v>
      </c>
      <c r="J675" s="157"/>
    </row>
    <row r="676" spans="2:10" ht="15">
      <c r="B676" s="125" t="str">
        <f>INDEX(SUM!D:D,MATCH(SUM!$F$3,SUM!B:B,0),0)</f>
        <v>P108</v>
      </c>
      <c r="C676" s="127">
        <v>3</v>
      </c>
      <c r="D676" s="124" t="s">
        <v>681</v>
      </c>
      <c r="E676" s="127">
        <f aca="true" t="shared" si="11" ref="E676:E716">E675</f>
        <v>2018</v>
      </c>
      <c r="F676" s="124" t="s">
        <v>683</v>
      </c>
      <c r="G676" s="128" t="str">
        <f>'04'!B13</f>
        <v>1.1.00.00.00</v>
      </c>
      <c r="H676" s="125" t="str">
        <f>'04'!C13</f>
        <v>RECEITA TRIBUTÁRIA</v>
      </c>
      <c r="I676" s="129">
        <f>'04'!D13</f>
        <v>0</v>
      </c>
      <c r="J676" s="157"/>
    </row>
    <row r="677" spans="2:10" ht="15">
      <c r="B677" s="125" t="str">
        <f>INDEX(SUM!D:D,MATCH(SUM!$F$3,SUM!B:B,0),0)</f>
        <v>P108</v>
      </c>
      <c r="C677" s="127">
        <v>3</v>
      </c>
      <c r="D677" s="124" t="s">
        <v>681</v>
      </c>
      <c r="E677" s="127">
        <f t="shared" si="11"/>
        <v>2018</v>
      </c>
      <c r="F677" s="124" t="s">
        <v>684</v>
      </c>
      <c r="G677" s="128" t="str">
        <f>'04'!B14</f>
        <v>1.1.10.00.00</v>
      </c>
      <c r="H677" s="125" t="str">
        <f>'04'!C14</f>
        <v>Impostos</v>
      </c>
      <c r="I677" s="129">
        <f>'04'!D14</f>
        <v>0</v>
      </c>
      <c r="J677" s="157"/>
    </row>
    <row r="678" spans="2:10" ht="15">
      <c r="B678" s="125" t="str">
        <f>INDEX(SUM!D:D,MATCH(SUM!$F$3,SUM!B:B,0),0)</f>
        <v>P108</v>
      </c>
      <c r="C678" s="127">
        <v>3</v>
      </c>
      <c r="D678" s="124" t="s">
        <v>681</v>
      </c>
      <c r="E678" s="127">
        <f t="shared" si="11"/>
        <v>2018</v>
      </c>
      <c r="F678" s="124" t="s">
        <v>685</v>
      </c>
      <c r="G678" s="128" t="str">
        <f>'04'!B15</f>
        <v>1.1.12.00.00</v>
      </c>
      <c r="H678" s="125" t="str">
        <f>'04'!C15</f>
        <v>Impostos sobre o Patrimônio e a Renda</v>
      </c>
      <c r="I678" s="129">
        <f>'04'!D15</f>
        <v>0</v>
      </c>
      <c r="J678" s="157"/>
    </row>
    <row r="679" spans="2:10" ht="15">
      <c r="B679" s="125" t="str">
        <f>INDEX(SUM!D:D,MATCH(SUM!$F$3,SUM!B:B,0),0)</f>
        <v>P108</v>
      </c>
      <c r="C679" s="127">
        <v>3</v>
      </c>
      <c r="D679" s="124" t="s">
        <v>681</v>
      </c>
      <c r="E679" s="127">
        <f t="shared" si="11"/>
        <v>2018</v>
      </c>
      <c r="F679" s="124" t="s">
        <v>686</v>
      </c>
      <c r="G679" s="128" t="str">
        <f>'04'!B16</f>
        <v>1.1.12.02.00</v>
      </c>
      <c r="H679" s="125" t="str">
        <f>'04'!C16</f>
        <v>IPTU</v>
      </c>
      <c r="I679" s="129">
        <f>'04'!D16</f>
        <v>0</v>
      </c>
      <c r="J679" s="157"/>
    </row>
    <row r="680" spans="2:10" ht="15">
      <c r="B680" s="125" t="str">
        <f>INDEX(SUM!D:D,MATCH(SUM!$F$3,SUM!B:B,0),0)</f>
        <v>P108</v>
      </c>
      <c r="C680" s="127">
        <v>3</v>
      </c>
      <c r="D680" s="124" t="s">
        <v>681</v>
      </c>
      <c r="E680" s="127">
        <f t="shared" si="11"/>
        <v>2018</v>
      </c>
      <c r="F680" s="124" t="s">
        <v>687</v>
      </c>
      <c r="G680" s="128" t="str">
        <f>'04'!B17</f>
        <v>1.1.12.04.00</v>
      </c>
      <c r="H680" s="125" t="str">
        <f>'04'!C17</f>
        <v>IR</v>
      </c>
      <c r="I680" s="129">
        <f>'04'!D17</f>
        <v>0</v>
      </c>
      <c r="J680" s="157"/>
    </row>
    <row r="681" spans="2:10" ht="15">
      <c r="B681" s="125" t="str">
        <f>INDEX(SUM!D:D,MATCH(SUM!$F$3,SUM!B:B,0),0)</f>
        <v>P108</v>
      </c>
      <c r="C681" s="127">
        <v>3</v>
      </c>
      <c r="D681" s="124" t="s">
        <v>681</v>
      </c>
      <c r="E681" s="127">
        <f t="shared" si="11"/>
        <v>2018</v>
      </c>
      <c r="F681" s="124" t="s">
        <v>688</v>
      </c>
      <c r="G681" s="128" t="str">
        <f>'04'!B18</f>
        <v>1.1.12.04.31</v>
      </c>
      <c r="H681" s="125" t="str">
        <f>'04'!C18</f>
        <v>IRRF sobre os Rendimentos do Trabalho</v>
      </c>
      <c r="I681" s="129">
        <f>'04'!D18</f>
        <v>0</v>
      </c>
      <c r="J681" s="157"/>
    </row>
    <row r="682" spans="2:10" ht="15">
      <c r="B682" s="125" t="str">
        <f>INDEX(SUM!D:D,MATCH(SUM!$F$3,SUM!B:B,0),0)</f>
        <v>P108</v>
      </c>
      <c r="C682" s="127">
        <v>3</v>
      </c>
      <c r="D682" s="124" t="s">
        <v>681</v>
      </c>
      <c r="E682" s="127">
        <f t="shared" si="11"/>
        <v>2018</v>
      </c>
      <c r="F682" s="124" t="s">
        <v>689</v>
      </c>
      <c r="G682" s="128" t="str">
        <f>'04'!B19</f>
        <v>1.1.12.04.34</v>
      </c>
      <c r="H682" s="125" t="str">
        <f>'04'!C19</f>
        <v>IRRF sobre Outros Rendimentos</v>
      </c>
      <c r="I682" s="129">
        <f>'04'!D19</f>
        <v>0</v>
      </c>
      <c r="J682" s="157"/>
    </row>
    <row r="683" spans="2:10" ht="15">
      <c r="B683" s="125" t="str">
        <f>INDEX(SUM!D:D,MATCH(SUM!$F$3,SUM!B:B,0),0)</f>
        <v>P108</v>
      </c>
      <c r="C683" s="127">
        <v>3</v>
      </c>
      <c r="D683" s="124" t="s">
        <v>681</v>
      </c>
      <c r="E683" s="127">
        <f t="shared" si="11"/>
        <v>2018</v>
      </c>
      <c r="F683" s="124" t="s">
        <v>690</v>
      </c>
      <c r="G683" s="128" t="str">
        <f>'04'!B20</f>
        <v>1.1.12.08.00</v>
      </c>
      <c r="H683" s="125" t="str">
        <f>'04'!C20</f>
        <v>ITBI</v>
      </c>
      <c r="I683" s="129">
        <f>'04'!D20</f>
        <v>0</v>
      </c>
      <c r="J683" s="157"/>
    </row>
    <row r="684" spans="2:10" ht="15">
      <c r="B684" s="125" t="str">
        <f>INDEX(SUM!D:D,MATCH(SUM!$F$3,SUM!B:B,0),0)</f>
        <v>P108</v>
      </c>
      <c r="C684" s="127">
        <v>3</v>
      </c>
      <c r="D684" s="124" t="s">
        <v>681</v>
      </c>
      <c r="E684" s="127">
        <f t="shared" si="11"/>
        <v>2018</v>
      </c>
      <c r="F684" s="124" t="s">
        <v>691</v>
      </c>
      <c r="G684" s="128" t="str">
        <f>'04'!B21</f>
        <v>1.1.13.00.00</v>
      </c>
      <c r="H684" s="125" t="str">
        <f>'04'!C21</f>
        <v>Impostos sobre a Produção e a Circulação</v>
      </c>
      <c r="I684" s="129">
        <f>'04'!D21</f>
        <v>0</v>
      </c>
      <c r="J684" s="157"/>
    </row>
    <row r="685" spans="2:10" ht="15">
      <c r="B685" s="125" t="str">
        <f>INDEX(SUM!D:D,MATCH(SUM!$F$3,SUM!B:B,0),0)</f>
        <v>P108</v>
      </c>
      <c r="C685" s="127">
        <v>3</v>
      </c>
      <c r="D685" s="124" t="s">
        <v>681</v>
      </c>
      <c r="E685" s="127">
        <f t="shared" si="11"/>
        <v>2018</v>
      </c>
      <c r="F685" s="124" t="s">
        <v>692</v>
      </c>
      <c r="G685" s="128" t="str">
        <f>'04'!B22</f>
        <v>1.1.13.05.00</v>
      </c>
      <c r="H685" s="125" t="str">
        <f>'04'!C22</f>
        <v>ISSQN</v>
      </c>
      <c r="I685" s="129">
        <f>'04'!D22</f>
        <v>0</v>
      </c>
      <c r="J685" s="157"/>
    </row>
    <row r="686" spans="2:10" ht="15">
      <c r="B686" s="125" t="str">
        <f>INDEX(SUM!D:D,MATCH(SUM!$F$3,SUM!B:B,0),0)</f>
        <v>P108</v>
      </c>
      <c r="C686" s="127">
        <v>3</v>
      </c>
      <c r="D686" s="124" t="s">
        <v>681</v>
      </c>
      <c r="E686" s="127">
        <f t="shared" si="11"/>
        <v>2018</v>
      </c>
      <c r="F686" s="124" t="s">
        <v>693</v>
      </c>
      <c r="G686" s="128" t="str">
        <f>'04'!B23</f>
        <v>1.1.20.00.00</v>
      </c>
      <c r="H686" s="125" t="str">
        <f>'04'!C23</f>
        <v>Taxas</v>
      </c>
      <c r="I686" s="129">
        <f>'04'!D23</f>
        <v>0</v>
      </c>
      <c r="J686" s="157"/>
    </row>
    <row r="687" spans="2:10" ht="15">
      <c r="B687" s="125" t="str">
        <f>INDEX(SUM!D:D,MATCH(SUM!$F$3,SUM!B:B,0),0)</f>
        <v>P108</v>
      </c>
      <c r="C687" s="127">
        <v>3</v>
      </c>
      <c r="D687" s="124" t="s">
        <v>681</v>
      </c>
      <c r="E687" s="127">
        <f t="shared" si="11"/>
        <v>2018</v>
      </c>
      <c r="F687" s="124" t="s">
        <v>694</v>
      </c>
      <c r="G687" s="128" t="str">
        <f>'04'!B24</f>
        <v>1.1.21.00.00</v>
      </c>
      <c r="H687" s="125" t="str">
        <f>'04'!C24</f>
        <v>Poder de Polícia</v>
      </c>
      <c r="I687" s="129">
        <f>'04'!D24</f>
        <v>0</v>
      </c>
      <c r="J687" s="157"/>
    </row>
    <row r="688" spans="2:10" ht="15">
      <c r="B688" s="125" t="str">
        <f>INDEX(SUM!D:D,MATCH(SUM!$F$3,SUM!B:B,0),0)</f>
        <v>P108</v>
      </c>
      <c r="C688" s="127">
        <v>3</v>
      </c>
      <c r="D688" s="124" t="s">
        <v>681</v>
      </c>
      <c r="E688" s="127">
        <f t="shared" si="11"/>
        <v>2018</v>
      </c>
      <c r="F688" s="124" t="s">
        <v>695</v>
      </c>
      <c r="G688" s="128" t="str">
        <f>'04'!B25</f>
        <v>1.1.22.00.00</v>
      </c>
      <c r="H688" s="125" t="str">
        <f>'04'!C25</f>
        <v>Prestação de Serviços</v>
      </c>
      <c r="I688" s="129">
        <f>'04'!D25</f>
        <v>0</v>
      </c>
      <c r="J688" s="157"/>
    </row>
    <row r="689" spans="2:10" ht="15">
      <c r="B689" s="125" t="str">
        <f>INDEX(SUM!D:D,MATCH(SUM!$F$3,SUM!B:B,0),0)</f>
        <v>P108</v>
      </c>
      <c r="C689" s="127">
        <v>3</v>
      </c>
      <c r="D689" s="124" t="s">
        <v>681</v>
      </c>
      <c r="E689" s="127">
        <f t="shared" si="11"/>
        <v>2018</v>
      </c>
      <c r="F689" s="124" t="s">
        <v>696</v>
      </c>
      <c r="G689" s="128" t="str">
        <f>'04'!B26</f>
        <v>1.1.30.00.00</v>
      </c>
      <c r="H689" s="125" t="str">
        <f>'04'!C26</f>
        <v>Contribuição de Melhoria</v>
      </c>
      <c r="I689" s="129">
        <f>'04'!D26</f>
        <v>0</v>
      </c>
      <c r="J689" s="157"/>
    </row>
    <row r="690" spans="2:10" ht="15">
      <c r="B690" s="125" t="str">
        <f>INDEX(SUM!D:D,MATCH(SUM!$F$3,SUM!B:B,0),0)</f>
        <v>P108</v>
      </c>
      <c r="C690" s="127">
        <v>3</v>
      </c>
      <c r="D690" s="124" t="s">
        <v>681</v>
      </c>
      <c r="E690" s="127">
        <f t="shared" si="11"/>
        <v>2018</v>
      </c>
      <c r="F690" s="124" t="s">
        <v>697</v>
      </c>
      <c r="G690" s="128" t="str">
        <f>'04'!B27</f>
        <v>1.2.00.00.00</v>
      </c>
      <c r="H690" s="125" t="str">
        <f>'04'!C27</f>
        <v>RECEITAS DE CONTRIBUIÇÕES</v>
      </c>
      <c r="I690" s="129">
        <f>'04'!D27</f>
        <v>0</v>
      </c>
      <c r="J690" s="157"/>
    </row>
    <row r="691" spans="2:10" ht="15">
      <c r="B691" s="125" t="str">
        <f>INDEX(SUM!D:D,MATCH(SUM!$F$3,SUM!B:B,0),0)</f>
        <v>P108</v>
      </c>
      <c r="C691" s="127">
        <v>3</v>
      </c>
      <c r="D691" s="124" t="s">
        <v>681</v>
      </c>
      <c r="E691" s="127">
        <f t="shared" si="11"/>
        <v>2018</v>
      </c>
      <c r="F691" s="124" t="s">
        <v>698</v>
      </c>
      <c r="G691" s="128" t="str">
        <f>'04'!B28</f>
        <v>1.2.10.00.00</v>
      </c>
      <c r="H691" s="125" t="str">
        <f>'04'!C28</f>
        <v>Contribuições Sociais</v>
      </c>
      <c r="I691" s="129">
        <f>'04'!D28</f>
        <v>0</v>
      </c>
      <c r="J691" s="157"/>
    </row>
    <row r="692" spans="2:10" ht="15">
      <c r="B692" s="125" t="str">
        <f>INDEX(SUM!D:D,MATCH(SUM!$F$3,SUM!B:B,0),0)</f>
        <v>P108</v>
      </c>
      <c r="C692" s="127">
        <v>3</v>
      </c>
      <c r="D692" s="124" t="s">
        <v>681</v>
      </c>
      <c r="E692" s="127">
        <f t="shared" si="11"/>
        <v>2018</v>
      </c>
      <c r="F692" s="124" t="s">
        <v>699</v>
      </c>
      <c r="G692" s="128" t="str">
        <f>'04'!B29</f>
        <v>1.2.10.29.00</v>
      </c>
      <c r="H692" s="125" t="str">
        <f>'04'!C29</f>
        <v>Contribuições para o Regime Próprio de Previdência do Servidor Público</v>
      </c>
      <c r="I692" s="129">
        <f>'04'!D29</f>
        <v>0</v>
      </c>
      <c r="J692" s="157"/>
    </row>
    <row r="693" spans="2:10" ht="15">
      <c r="B693" s="125" t="str">
        <f>INDEX(SUM!D:D,MATCH(SUM!$F$3,SUM!B:B,0),0)</f>
        <v>P108</v>
      </c>
      <c r="C693" s="127">
        <v>3</v>
      </c>
      <c r="D693" s="124" t="s">
        <v>681</v>
      </c>
      <c r="E693" s="127">
        <f t="shared" si="11"/>
        <v>2018</v>
      </c>
      <c r="F693" s="124" t="s">
        <v>700</v>
      </c>
      <c r="G693" s="128" t="str">
        <f>'04'!B30</f>
        <v>1.2.10.29.01</v>
      </c>
      <c r="H693" s="125" t="str">
        <f>'04'!C30</f>
        <v>Contribuição Patronal de Servidor Ativo Civil para o Regime Próprio</v>
      </c>
      <c r="I693" s="129">
        <f>'04'!D30</f>
        <v>0</v>
      </c>
      <c r="J693" s="157"/>
    </row>
    <row r="694" spans="2:10" ht="15">
      <c r="B694" s="125" t="str">
        <f>INDEX(SUM!D:D,MATCH(SUM!$F$3,SUM!B:B,0),0)</f>
        <v>P108</v>
      </c>
      <c r="C694" s="127">
        <v>3</v>
      </c>
      <c r="D694" s="124" t="s">
        <v>681</v>
      </c>
      <c r="E694" s="127">
        <f t="shared" si="11"/>
        <v>2018</v>
      </c>
      <c r="F694" s="124" t="s">
        <v>701</v>
      </c>
      <c r="G694" s="128" t="str">
        <f>'04'!B31</f>
        <v>1.2.10.29.02</v>
      </c>
      <c r="H694" s="125" t="str">
        <f>'04'!C31</f>
        <v>Contribuição Patronal de Servidor Ativo Militar</v>
      </c>
      <c r="I694" s="129">
        <f>'04'!D31</f>
        <v>0</v>
      </c>
      <c r="J694" s="157"/>
    </row>
    <row r="695" spans="2:10" ht="15">
      <c r="B695" s="125" t="str">
        <f>INDEX(SUM!D:D,MATCH(SUM!$F$3,SUM!B:B,0),0)</f>
        <v>P108</v>
      </c>
      <c r="C695" s="127">
        <v>3</v>
      </c>
      <c r="D695" s="124" t="s">
        <v>681</v>
      </c>
      <c r="E695" s="127">
        <f t="shared" si="11"/>
        <v>2018</v>
      </c>
      <c r="F695" s="124" t="s">
        <v>702</v>
      </c>
      <c r="G695" s="128" t="str">
        <f>'04'!B32</f>
        <v>1.2.10.29.03</v>
      </c>
      <c r="H695" s="125" t="str">
        <f>'04'!C32</f>
        <v>Contribuição Patronal - Inativo Civil</v>
      </c>
      <c r="I695" s="129">
        <f>'04'!D32</f>
        <v>0</v>
      </c>
      <c r="J695" s="157"/>
    </row>
    <row r="696" spans="2:10" ht="15">
      <c r="B696" s="125" t="str">
        <f>INDEX(SUM!D:D,MATCH(SUM!$F$3,SUM!B:B,0),0)</f>
        <v>P108</v>
      </c>
      <c r="C696" s="127">
        <v>3</v>
      </c>
      <c r="D696" s="124" t="s">
        <v>681</v>
      </c>
      <c r="E696" s="127">
        <f t="shared" si="11"/>
        <v>2018</v>
      </c>
      <c r="F696" s="124" t="s">
        <v>703</v>
      </c>
      <c r="G696" s="128" t="str">
        <f>'04'!B33</f>
        <v>1.2.10.29.04</v>
      </c>
      <c r="H696" s="125" t="str">
        <f>'04'!C33</f>
        <v>Contribuição Patronal - Inativo Militar</v>
      </c>
      <c r="I696" s="129">
        <f>'04'!D33</f>
        <v>0</v>
      </c>
      <c r="J696" s="157"/>
    </row>
    <row r="697" spans="2:10" ht="15">
      <c r="B697" s="125" t="str">
        <f>INDEX(SUM!D:D,MATCH(SUM!$F$3,SUM!B:B,0),0)</f>
        <v>P108</v>
      </c>
      <c r="C697" s="127">
        <v>3</v>
      </c>
      <c r="D697" s="124" t="s">
        <v>681</v>
      </c>
      <c r="E697" s="127">
        <f t="shared" si="11"/>
        <v>2018</v>
      </c>
      <c r="F697" s="124" t="s">
        <v>704</v>
      </c>
      <c r="G697" s="128" t="str">
        <f>'04'!B34</f>
        <v>1.2.10.29.05</v>
      </c>
      <c r="H697" s="125" t="str">
        <f>'04'!C34</f>
        <v>Contribuição Patronal - Pensionista Civil</v>
      </c>
      <c r="I697" s="129">
        <f>'04'!D34</f>
        <v>0</v>
      </c>
      <c r="J697" s="157"/>
    </row>
    <row r="698" spans="2:10" ht="15">
      <c r="B698" s="125" t="str">
        <f>INDEX(SUM!D:D,MATCH(SUM!$F$3,SUM!B:B,0),0)</f>
        <v>P108</v>
      </c>
      <c r="C698" s="127">
        <v>3</v>
      </c>
      <c r="D698" s="124" t="s">
        <v>681</v>
      </c>
      <c r="E698" s="127">
        <f t="shared" si="11"/>
        <v>2018</v>
      </c>
      <c r="F698" s="124" t="s">
        <v>705</v>
      </c>
      <c r="G698" s="128" t="str">
        <f>'04'!B35</f>
        <v>1.2.10.29.06</v>
      </c>
      <c r="H698" s="125" t="str">
        <f>'04'!C35</f>
        <v>Contribuição Patronal - Pensionista Militar</v>
      </c>
      <c r="I698" s="129">
        <f>'04'!D35</f>
        <v>0</v>
      </c>
      <c r="J698" s="157"/>
    </row>
    <row r="699" spans="2:10" ht="15">
      <c r="B699" s="125" t="str">
        <f>INDEX(SUM!D:D,MATCH(SUM!$F$3,SUM!B:B,0),0)</f>
        <v>P108</v>
      </c>
      <c r="C699" s="127">
        <v>3</v>
      </c>
      <c r="D699" s="124" t="s">
        <v>681</v>
      </c>
      <c r="E699" s="127">
        <f t="shared" si="11"/>
        <v>2018</v>
      </c>
      <c r="F699" s="124" t="s">
        <v>706</v>
      </c>
      <c r="G699" s="128" t="str">
        <f>'04'!B36</f>
        <v>1.2.10.29.07</v>
      </c>
      <c r="H699" s="125" t="str">
        <f>'04'!C36</f>
        <v>Contribuição do Servidor Ativo Civil para o Regime Próprio</v>
      </c>
      <c r="I699" s="129">
        <f>'04'!D36</f>
        <v>0</v>
      </c>
      <c r="J699" s="157"/>
    </row>
    <row r="700" spans="2:10" ht="15">
      <c r="B700" s="125" t="str">
        <f>INDEX(SUM!D:D,MATCH(SUM!$F$3,SUM!B:B,0),0)</f>
        <v>P108</v>
      </c>
      <c r="C700" s="127">
        <v>3</v>
      </c>
      <c r="D700" s="124" t="s">
        <v>681</v>
      </c>
      <c r="E700" s="127">
        <f t="shared" si="11"/>
        <v>2018</v>
      </c>
      <c r="F700" s="124" t="s">
        <v>707</v>
      </c>
      <c r="G700" s="128" t="str">
        <f>'04'!B37</f>
        <v>1.2.10.29.08</v>
      </c>
      <c r="H700" s="125" t="str">
        <f>'04'!C37</f>
        <v>Contribuição de Servidor Ativo Militar</v>
      </c>
      <c r="I700" s="129">
        <f>'04'!D37</f>
        <v>0</v>
      </c>
      <c r="J700" s="157"/>
    </row>
    <row r="701" spans="2:10" ht="15">
      <c r="B701" s="125" t="str">
        <f>INDEX(SUM!D:D,MATCH(SUM!$F$3,SUM!B:B,0),0)</f>
        <v>P108</v>
      </c>
      <c r="C701" s="127">
        <v>3</v>
      </c>
      <c r="D701" s="124" t="s">
        <v>681</v>
      </c>
      <c r="E701" s="127">
        <f t="shared" si="11"/>
        <v>2018</v>
      </c>
      <c r="F701" s="124" t="s">
        <v>708</v>
      </c>
      <c r="G701" s="128" t="str">
        <f>'04'!B38</f>
        <v>1.2.10.29.09</v>
      </c>
      <c r="H701" s="125" t="str">
        <f>'04'!C38</f>
        <v>Contribuições do Servidor Inativo Civil para o Regime Próprio</v>
      </c>
      <c r="I701" s="129">
        <f>'04'!D38</f>
        <v>0</v>
      </c>
      <c r="J701" s="157"/>
    </row>
    <row r="702" spans="2:10" ht="15">
      <c r="B702" s="125" t="str">
        <f>INDEX(SUM!D:D,MATCH(SUM!$F$3,SUM!B:B,0),0)</f>
        <v>P108</v>
      </c>
      <c r="C702" s="127">
        <v>3</v>
      </c>
      <c r="D702" s="124" t="s">
        <v>681</v>
      </c>
      <c r="E702" s="127">
        <f t="shared" si="11"/>
        <v>2018</v>
      </c>
      <c r="F702" s="124" t="s">
        <v>709</v>
      </c>
      <c r="G702" s="128" t="str">
        <f>'04'!B39</f>
        <v>1.2.10.29.10</v>
      </c>
      <c r="H702" s="125" t="str">
        <f>'04'!C39</f>
        <v>Contribuições de Servidor Inativo Militar</v>
      </c>
      <c r="I702" s="129">
        <f>'04'!D39</f>
        <v>0</v>
      </c>
      <c r="J702" s="157"/>
    </row>
    <row r="703" spans="2:10" ht="15">
      <c r="B703" s="125" t="str">
        <f>INDEX(SUM!D:D,MATCH(SUM!$F$3,SUM!B:B,0),0)</f>
        <v>P108</v>
      </c>
      <c r="C703" s="127">
        <v>3</v>
      </c>
      <c r="D703" s="124" t="s">
        <v>681</v>
      </c>
      <c r="E703" s="127">
        <f t="shared" si="11"/>
        <v>2018</v>
      </c>
      <c r="F703" s="124" t="s">
        <v>710</v>
      </c>
      <c r="G703" s="128" t="str">
        <f>'04'!B40</f>
        <v>1.2.10.29.11</v>
      </c>
      <c r="H703" s="125" t="str">
        <f>'04'!C40</f>
        <v>Contribuições de Pensionista Civil para o Regime Próprio</v>
      </c>
      <c r="I703" s="129">
        <f>'04'!D40</f>
        <v>0</v>
      </c>
      <c r="J703" s="157"/>
    </row>
    <row r="704" spans="2:10" ht="15">
      <c r="B704" s="125" t="str">
        <f>INDEX(SUM!D:D,MATCH(SUM!$F$3,SUM!B:B,0),0)</f>
        <v>P108</v>
      </c>
      <c r="C704" s="127">
        <v>3</v>
      </c>
      <c r="D704" s="124" t="s">
        <v>681</v>
      </c>
      <c r="E704" s="127">
        <f t="shared" si="11"/>
        <v>2018</v>
      </c>
      <c r="F704" s="124" t="s">
        <v>711</v>
      </c>
      <c r="G704" s="128" t="str">
        <f>'04'!B41</f>
        <v>1.2.10.29.12</v>
      </c>
      <c r="H704" s="125" t="str">
        <f>'04'!C41</f>
        <v>Contribuições de Pensionista Militar</v>
      </c>
      <c r="I704" s="129">
        <f>'04'!D41</f>
        <v>0</v>
      </c>
      <c r="J704" s="157"/>
    </row>
    <row r="705" spans="2:10" ht="15">
      <c r="B705" s="125" t="str">
        <f>INDEX(SUM!D:D,MATCH(SUM!$F$3,SUM!B:B,0),0)</f>
        <v>P108</v>
      </c>
      <c r="C705" s="127">
        <v>3</v>
      </c>
      <c r="D705" s="124" t="s">
        <v>681</v>
      </c>
      <c r="E705" s="127">
        <f t="shared" si="11"/>
        <v>2018</v>
      </c>
      <c r="F705" s="124" t="s">
        <v>712</v>
      </c>
      <c r="G705" s="128" t="str">
        <f>'04'!B42</f>
        <v>1.2.10.29.13</v>
      </c>
      <c r="H705" s="125" t="str">
        <f>'04'!C42</f>
        <v>Contribuição Previdenciária para Amortização do Déficit Atuarial</v>
      </c>
      <c r="I705" s="129">
        <f>'04'!D42</f>
        <v>0</v>
      </c>
      <c r="J705" s="157"/>
    </row>
    <row r="706" spans="2:10" ht="15">
      <c r="B706" s="125" t="str">
        <f>INDEX(SUM!D:D,MATCH(SUM!$F$3,SUM!B:B,0),0)</f>
        <v>P108</v>
      </c>
      <c r="C706" s="127">
        <v>3</v>
      </c>
      <c r="D706" s="124" t="s">
        <v>681</v>
      </c>
      <c r="E706" s="127">
        <f t="shared" si="11"/>
        <v>2018</v>
      </c>
      <c r="F706" s="124" t="s">
        <v>713</v>
      </c>
      <c r="G706" s="128" t="str">
        <f>'04'!B43</f>
        <v>1.2.10.29.15</v>
      </c>
      <c r="H706" s="125" t="str">
        <f>'04'!C43</f>
        <v>Contribuição Previdenciária em Regime de Parcelamento de Débitos</v>
      </c>
      <c r="I706" s="129">
        <f>'04'!D43</f>
        <v>0</v>
      </c>
      <c r="J706" s="157"/>
    </row>
    <row r="707" spans="2:10" ht="15">
      <c r="B707" s="125" t="str">
        <f>INDEX(SUM!D:D,MATCH(SUM!$F$3,SUM!B:B,0),0)</f>
        <v>P108</v>
      </c>
      <c r="C707" s="127">
        <v>3</v>
      </c>
      <c r="D707" s="124" t="s">
        <v>681</v>
      </c>
      <c r="E707" s="127">
        <f t="shared" si="11"/>
        <v>2018</v>
      </c>
      <c r="F707" s="124" t="s">
        <v>714</v>
      </c>
      <c r="G707" s="128" t="str">
        <f>'04'!B44</f>
        <v>1.2.10.29.16</v>
      </c>
      <c r="H707" s="125" t="str">
        <f>'04'!C44</f>
        <v>Compensação Financeira entre Regimes de Previdência</v>
      </c>
      <c r="I707" s="129">
        <f>'04'!D44</f>
        <v>0</v>
      </c>
      <c r="J707" s="157"/>
    </row>
    <row r="708" spans="2:10" ht="15">
      <c r="B708" s="125" t="str">
        <f>INDEX(SUM!D:D,MATCH(SUM!$F$3,SUM!B:B,0),0)</f>
        <v>P108</v>
      </c>
      <c r="C708" s="127">
        <v>3</v>
      </c>
      <c r="D708" s="124" t="s">
        <v>681</v>
      </c>
      <c r="E708" s="127">
        <f t="shared" si="11"/>
        <v>2018</v>
      </c>
      <c r="F708" s="124" t="s">
        <v>717</v>
      </c>
      <c r="G708" s="128" t="str">
        <f>'04'!B45</f>
        <v>1.2.10.29.99</v>
      </c>
      <c r="H708" s="125" t="str">
        <f>'04'!C45</f>
        <v>Outras Contribuições Sociais para o RPPS</v>
      </c>
      <c r="I708" s="129">
        <f>'04'!D45</f>
        <v>0</v>
      </c>
      <c r="J708" s="157"/>
    </row>
    <row r="709" spans="2:10" ht="15">
      <c r="B709" s="125" t="str">
        <f>INDEX(SUM!D:D,MATCH(SUM!$F$3,SUM!B:B,0),0)</f>
        <v>P108</v>
      </c>
      <c r="C709" s="127">
        <v>3</v>
      </c>
      <c r="D709" s="124" t="s">
        <v>681</v>
      </c>
      <c r="E709" s="127">
        <f t="shared" si="11"/>
        <v>2018</v>
      </c>
      <c r="F709" s="124" t="s">
        <v>720</v>
      </c>
      <c r="G709" s="128" t="str">
        <f>'04'!B46</f>
        <v>1.2.10.99.00</v>
      </c>
      <c r="H709" s="125" t="str">
        <f>'04'!C46</f>
        <v>Outras Contribuições Sociais</v>
      </c>
      <c r="I709" s="129">
        <f>'04'!D46</f>
        <v>0</v>
      </c>
      <c r="J709" s="157"/>
    </row>
    <row r="710" spans="2:10" ht="15">
      <c r="B710" s="125" t="str">
        <f>INDEX(SUM!D:D,MATCH(SUM!$F$3,SUM!B:B,0),0)</f>
        <v>P108</v>
      </c>
      <c r="C710" s="127">
        <v>3</v>
      </c>
      <c r="D710" s="124" t="s">
        <v>681</v>
      </c>
      <c r="E710" s="127">
        <f t="shared" si="11"/>
        <v>2018</v>
      </c>
      <c r="F710" s="124" t="s">
        <v>721</v>
      </c>
      <c r="G710" s="128" t="str">
        <f>'04'!B47</f>
        <v>1.2.20.00.00</v>
      </c>
      <c r="H710" s="125" t="str">
        <f>'04'!C47</f>
        <v>Contribuições Econômicas</v>
      </c>
      <c r="I710" s="129">
        <f>'04'!D47</f>
        <v>0</v>
      </c>
      <c r="J710" s="157"/>
    </row>
    <row r="711" spans="2:10" ht="15">
      <c r="B711" s="125" t="str">
        <f>INDEX(SUM!D:D,MATCH(SUM!$F$3,SUM!B:B,0),0)</f>
        <v>P108</v>
      </c>
      <c r="C711" s="127">
        <v>3</v>
      </c>
      <c r="D711" s="124" t="s">
        <v>681</v>
      </c>
      <c r="E711" s="127">
        <f t="shared" si="11"/>
        <v>2018</v>
      </c>
      <c r="F711" s="124" t="s">
        <v>722</v>
      </c>
      <c r="G711" s="128" t="str">
        <f>'04'!B48</f>
        <v>1.2.20.29.00</v>
      </c>
      <c r="H711" s="125" t="str">
        <f>'04'!C48</f>
        <v>Contribuição para o Custeio do Serviço de Iluminação Pública - COSIP</v>
      </c>
      <c r="I711" s="129">
        <f>'04'!D48</f>
        <v>0</v>
      </c>
      <c r="J711" s="157"/>
    </row>
    <row r="712" spans="2:10" ht="15">
      <c r="B712" s="125" t="str">
        <f>INDEX(SUM!D:D,MATCH(SUM!$F$3,SUM!B:B,0),0)</f>
        <v>P108</v>
      </c>
      <c r="C712" s="127">
        <v>3</v>
      </c>
      <c r="D712" s="124" t="s">
        <v>681</v>
      </c>
      <c r="E712" s="127">
        <f t="shared" si="11"/>
        <v>2018</v>
      </c>
      <c r="F712" s="124" t="s">
        <v>723</v>
      </c>
      <c r="G712" s="128" t="str">
        <f>'04'!B49</f>
        <v>1.2.20.99.00</v>
      </c>
      <c r="H712" s="125" t="str">
        <f>'04'!C49</f>
        <v>Outras Contribuições Econômicas </v>
      </c>
      <c r="I712" s="129">
        <f>'04'!D49</f>
        <v>0</v>
      </c>
      <c r="J712" s="157"/>
    </row>
    <row r="713" spans="2:10" ht="15">
      <c r="B713" s="125" t="str">
        <f>INDEX(SUM!D:D,MATCH(SUM!$F$3,SUM!B:B,0),0)</f>
        <v>P108</v>
      </c>
      <c r="C713" s="127">
        <v>3</v>
      </c>
      <c r="D713" s="124" t="s">
        <v>681</v>
      </c>
      <c r="E713" s="127">
        <f t="shared" si="11"/>
        <v>2018</v>
      </c>
      <c r="F713" s="124" t="s">
        <v>724</v>
      </c>
      <c r="G713" s="128" t="str">
        <f>'04'!B50</f>
        <v>1.3.00.00.00</v>
      </c>
      <c r="H713" s="125" t="str">
        <f>'04'!C50</f>
        <v>RECEITA PATRIMONIAL</v>
      </c>
      <c r="I713" s="129">
        <f>'04'!D50</f>
        <v>0</v>
      </c>
      <c r="J713" s="157"/>
    </row>
    <row r="714" spans="2:10" ht="15">
      <c r="B714" s="125" t="str">
        <f>INDEX(SUM!D:D,MATCH(SUM!$F$3,SUM!B:B,0),0)</f>
        <v>P108</v>
      </c>
      <c r="C714" s="127">
        <v>3</v>
      </c>
      <c r="D714" s="124" t="s">
        <v>681</v>
      </c>
      <c r="E714" s="127">
        <f t="shared" si="11"/>
        <v>2018</v>
      </c>
      <c r="F714" s="124" t="s">
        <v>725</v>
      </c>
      <c r="G714" s="128" t="str">
        <f>'04'!B51</f>
        <v>1.3.10.00.00</v>
      </c>
      <c r="H714" s="125" t="str">
        <f>'04'!C51</f>
        <v>Receitas Imobiliárias</v>
      </c>
      <c r="I714" s="129">
        <f>'04'!D51</f>
        <v>0</v>
      </c>
      <c r="J714" s="157"/>
    </row>
    <row r="715" spans="2:10" ht="15">
      <c r="B715" s="125" t="str">
        <f>INDEX(SUM!D:D,MATCH(SUM!$F$3,SUM!B:B,0),0)</f>
        <v>P108</v>
      </c>
      <c r="C715" s="127">
        <v>3</v>
      </c>
      <c r="D715" s="124" t="s">
        <v>681</v>
      </c>
      <c r="E715" s="127">
        <f t="shared" si="11"/>
        <v>2018</v>
      </c>
      <c r="F715" s="124" t="s">
        <v>726</v>
      </c>
      <c r="G715" s="128" t="str">
        <f>'04'!B52</f>
        <v>1.3.20.00.00</v>
      </c>
      <c r="H715" s="125" t="str">
        <f>'04'!C52</f>
        <v>Receitas de Valores Mobiliários</v>
      </c>
      <c r="I715" s="129">
        <f>'04'!D52</f>
        <v>0</v>
      </c>
      <c r="J715" s="157"/>
    </row>
    <row r="716" spans="2:10" ht="15">
      <c r="B716" s="125" t="str">
        <f>INDEX(SUM!D:D,MATCH(SUM!$F$3,SUM!B:B,0),0)</f>
        <v>P108</v>
      </c>
      <c r="C716" s="127">
        <v>3</v>
      </c>
      <c r="D716" s="124" t="s">
        <v>681</v>
      </c>
      <c r="E716" s="127">
        <f t="shared" si="11"/>
        <v>2018</v>
      </c>
      <c r="F716" s="124" t="s">
        <v>727</v>
      </c>
      <c r="G716" s="128" t="str">
        <f>'04'!B53</f>
        <v>1.3.20.01.00</v>
      </c>
      <c r="H716" s="125" t="str">
        <f>'04'!C53</f>
        <v>Receita de Aplicações Financeiras de Recursos do FUNDEB</v>
      </c>
      <c r="I716" s="129">
        <f>'04'!D53</f>
        <v>0</v>
      </c>
      <c r="J716" s="157"/>
    </row>
    <row r="717" spans="2:10" ht="15">
      <c r="B717" s="125" t="str">
        <f>INDEX(SUM!D:D,MATCH(SUM!$F$3,SUM!B:B,0),0)</f>
        <v>P108</v>
      </c>
      <c r="C717" s="127">
        <v>3</v>
      </c>
      <c r="D717" s="124" t="s">
        <v>681</v>
      </c>
      <c r="E717" s="127">
        <f aca="true" t="shared" si="12" ref="E717:E780">E716</f>
        <v>2018</v>
      </c>
      <c r="F717" s="124" t="s">
        <v>728</v>
      </c>
      <c r="G717" s="128" t="str">
        <f>'04'!B54</f>
        <v>1.3.20.02.00</v>
      </c>
      <c r="H717" s="125" t="str">
        <f>'04'!C54</f>
        <v>Receita de Aplicações Financeiras de Recursos de Convênios, Acordos e Congêneres para Educação</v>
      </c>
      <c r="I717" s="129">
        <f>'04'!D54</f>
        <v>0</v>
      </c>
      <c r="J717" s="157"/>
    </row>
    <row r="718" spans="2:10" ht="15">
      <c r="B718" s="125" t="str">
        <f>INDEX(SUM!D:D,MATCH(SUM!$F$3,SUM!B:B,0),0)</f>
        <v>P108</v>
      </c>
      <c r="C718" s="127">
        <v>3</v>
      </c>
      <c r="D718" s="124" t="s">
        <v>681</v>
      </c>
      <c r="E718" s="127">
        <f t="shared" si="12"/>
        <v>2018</v>
      </c>
      <c r="F718" s="124" t="s">
        <v>729</v>
      </c>
      <c r="G718" s="128" t="str">
        <f>'04'!B55</f>
        <v>1.3.20.03.00</v>
      </c>
      <c r="H718" s="125" t="str">
        <f>'04'!C55</f>
        <v>Receita de Aplicações Financeiras de Recursos Recebidos do SUS (recursos Fundo a Fundo, por Serviços Produzidos), de operações de crédito (internas e externas) e de Transferências de Convênios</v>
      </c>
      <c r="I718" s="129">
        <f>'04'!D55</f>
        <v>0</v>
      </c>
      <c r="J718" s="157"/>
    </row>
    <row r="719" spans="2:10" ht="15">
      <c r="B719" s="125" t="str">
        <f>INDEX(SUM!D:D,MATCH(SUM!$F$3,SUM!B:B,0),0)</f>
        <v>P108</v>
      </c>
      <c r="C719" s="127">
        <v>3</v>
      </c>
      <c r="D719" s="124" t="s">
        <v>681</v>
      </c>
      <c r="E719" s="127">
        <f t="shared" si="12"/>
        <v>2018</v>
      </c>
      <c r="F719" s="124" t="s">
        <v>730</v>
      </c>
      <c r="G719" s="128" t="str">
        <f>'04'!B56</f>
        <v>1.3.20.04.00</v>
      </c>
      <c r="H719" s="125" t="str">
        <f>'04'!C56</f>
        <v>Outras Receitas de Aplicações Financeiras de Recursos do FMS</v>
      </c>
      <c r="I719" s="129">
        <f>'04'!D56</f>
        <v>0</v>
      </c>
      <c r="J719" s="157"/>
    </row>
    <row r="720" spans="2:10" ht="15">
      <c r="B720" s="125" t="str">
        <f>INDEX(SUM!D:D,MATCH(SUM!$F$3,SUM!B:B,0),0)</f>
        <v>P108</v>
      </c>
      <c r="C720" s="127">
        <v>3</v>
      </c>
      <c r="D720" s="124" t="s">
        <v>681</v>
      </c>
      <c r="E720" s="127">
        <f t="shared" si="12"/>
        <v>2018</v>
      </c>
      <c r="F720" s="124" t="s">
        <v>731</v>
      </c>
      <c r="G720" s="128" t="str">
        <f>'04'!B57</f>
        <v>1.3.20.05.00</v>
      </c>
      <c r="H720" s="125" t="str">
        <f>'04'!C57</f>
        <v>Outras Receitas de Valores Mobiliários</v>
      </c>
      <c r="I720" s="129">
        <f>'04'!D57</f>
        <v>0</v>
      </c>
      <c r="J720" s="157"/>
    </row>
    <row r="721" spans="2:10" ht="15">
      <c r="B721" s="125" t="str">
        <f>INDEX(SUM!D:D,MATCH(SUM!$F$3,SUM!B:B,0),0)</f>
        <v>P108</v>
      </c>
      <c r="C721" s="127">
        <v>3</v>
      </c>
      <c r="D721" s="124" t="s">
        <v>681</v>
      </c>
      <c r="E721" s="127">
        <f t="shared" si="12"/>
        <v>2018</v>
      </c>
      <c r="F721" s="124" t="s">
        <v>732</v>
      </c>
      <c r="G721" s="128" t="str">
        <f>'04'!B58</f>
        <v>1.3.30.00.00</v>
      </c>
      <c r="H721" s="125" t="str">
        <f>'04'!C58</f>
        <v>Receitas de Concessões e Permissões</v>
      </c>
      <c r="I721" s="129">
        <f>'04'!D58</f>
        <v>0</v>
      </c>
      <c r="J721" s="157"/>
    </row>
    <row r="722" spans="2:10" ht="15">
      <c r="B722" s="125" t="str">
        <f>INDEX(SUM!D:D,MATCH(SUM!$F$3,SUM!B:B,0),0)</f>
        <v>P108</v>
      </c>
      <c r="C722" s="127">
        <v>3</v>
      </c>
      <c r="D722" s="124" t="s">
        <v>681</v>
      </c>
      <c r="E722" s="127">
        <f t="shared" si="12"/>
        <v>2018</v>
      </c>
      <c r="F722" s="124" t="s">
        <v>733</v>
      </c>
      <c r="G722" s="128" t="str">
        <f>'04'!B59</f>
        <v>1.3.40.00.00</v>
      </c>
      <c r="H722" s="125" t="str">
        <f>'04'!C59</f>
        <v>Compensações Financeiras</v>
      </c>
      <c r="I722" s="129">
        <f>'04'!D59</f>
        <v>0</v>
      </c>
      <c r="J722" s="157"/>
    </row>
    <row r="723" spans="2:10" ht="15">
      <c r="B723" s="125" t="str">
        <f>INDEX(SUM!D:D,MATCH(SUM!$F$3,SUM!B:B,0),0)</f>
        <v>P108</v>
      </c>
      <c r="C723" s="127">
        <v>3</v>
      </c>
      <c r="D723" s="124" t="s">
        <v>681</v>
      </c>
      <c r="E723" s="127">
        <f t="shared" si="12"/>
        <v>2018</v>
      </c>
      <c r="F723" s="124" t="s">
        <v>734</v>
      </c>
      <c r="G723" s="128" t="str">
        <f>'04'!B60</f>
        <v>1.3.90.00.00</v>
      </c>
      <c r="H723" s="125" t="str">
        <f>'04'!C60</f>
        <v>Outras Receitas Patrimoniais</v>
      </c>
      <c r="I723" s="129">
        <f>'04'!D60</f>
        <v>0</v>
      </c>
      <c r="J723" s="157"/>
    </row>
    <row r="724" spans="2:10" ht="15">
      <c r="B724" s="125" t="str">
        <f>INDEX(SUM!D:D,MATCH(SUM!$F$3,SUM!B:B,0),0)</f>
        <v>P108</v>
      </c>
      <c r="C724" s="127">
        <v>3</v>
      </c>
      <c r="D724" s="124" t="s">
        <v>681</v>
      </c>
      <c r="E724" s="127">
        <f t="shared" si="12"/>
        <v>2018</v>
      </c>
      <c r="F724" s="124" t="s">
        <v>735</v>
      </c>
      <c r="G724" s="128" t="str">
        <f>'04'!B61</f>
        <v>1.4.00.00.00</v>
      </c>
      <c r="H724" s="125" t="str">
        <f>'04'!C61</f>
        <v>RECEITA AGROPECUÁRIA</v>
      </c>
      <c r="I724" s="129">
        <f>'04'!D61</f>
        <v>0</v>
      </c>
      <c r="J724" s="157"/>
    </row>
    <row r="725" spans="2:10" ht="15">
      <c r="B725" s="125" t="str">
        <f>INDEX(SUM!D:D,MATCH(SUM!$F$3,SUM!B:B,0),0)</f>
        <v>P108</v>
      </c>
      <c r="C725" s="127">
        <v>3</v>
      </c>
      <c r="D725" s="124" t="s">
        <v>681</v>
      </c>
      <c r="E725" s="127">
        <f t="shared" si="12"/>
        <v>2018</v>
      </c>
      <c r="F725" s="124" t="s">
        <v>736</v>
      </c>
      <c r="G725" s="128" t="str">
        <f>'04'!B62</f>
        <v>1.5.00.00.00</v>
      </c>
      <c r="H725" s="125" t="str">
        <f>'04'!C62</f>
        <v>RECEITA INDUSTRIAL</v>
      </c>
      <c r="I725" s="129">
        <f>'04'!D62</f>
        <v>0</v>
      </c>
      <c r="J725" s="157"/>
    </row>
    <row r="726" spans="2:10" ht="15">
      <c r="B726" s="125" t="str">
        <f>INDEX(SUM!D:D,MATCH(SUM!$F$3,SUM!B:B,0),0)</f>
        <v>P108</v>
      </c>
      <c r="C726" s="127">
        <v>3</v>
      </c>
      <c r="D726" s="124" t="s">
        <v>681</v>
      </c>
      <c r="E726" s="127">
        <f t="shared" si="12"/>
        <v>2018</v>
      </c>
      <c r="F726" s="124" t="s">
        <v>737</v>
      </c>
      <c r="G726" s="128" t="str">
        <f>'04'!B63</f>
        <v>1.6.00.00.00</v>
      </c>
      <c r="H726" s="125" t="str">
        <f>'04'!C63</f>
        <v>RECEITA DE SERVIÇOS</v>
      </c>
      <c r="I726" s="129">
        <f>'04'!D63</f>
        <v>0</v>
      </c>
      <c r="J726" s="157"/>
    </row>
    <row r="727" spans="2:10" ht="15">
      <c r="B727" s="125" t="str">
        <f>INDEX(SUM!D:D,MATCH(SUM!$F$3,SUM!B:B,0),0)</f>
        <v>P108</v>
      </c>
      <c r="C727" s="127">
        <v>3</v>
      </c>
      <c r="D727" s="124" t="s">
        <v>681</v>
      </c>
      <c r="E727" s="127">
        <f t="shared" si="12"/>
        <v>2018</v>
      </c>
      <c r="F727" s="124" t="s">
        <v>738</v>
      </c>
      <c r="G727" s="128" t="str">
        <f>'04'!B64</f>
        <v>1.6.01.00.00</v>
      </c>
      <c r="H727" s="125" t="str">
        <f>'04'!C64</f>
        <v>Receitas de Serviços de Saúde</v>
      </c>
      <c r="I727" s="129">
        <f>'04'!D64</f>
        <v>0</v>
      </c>
      <c r="J727" s="157"/>
    </row>
    <row r="728" spans="2:10" ht="15">
      <c r="B728" s="125" t="str">
        <f>INDEX(SUM!D:D,MATCH(SUM!$F$3,SUM!B:B,0),0)</f>
        <v>P108</v>
      </c>
      <c r="C728" s="127">
        <v>3</v>
      </c>
      <c r="D728" s="124" t="s">
        <v>681</v>
      </c>
      <c r="E728" s="127">
        <f t="shared" si="12"/>
        <v>2018</v>
      </c>
      <c r="F728" s="124" t="s">
        <v>739</v>
      </c>
      <c r="G728" s="128" t="str">
        <f>'04'!B65</f>
        <v>1.6.02.00.00</v>
      </c>
      <c r="H728" s="125" t="str">
        <f>'04'!C65</f>
        <v>Outras Receitas</v>
      </c>
      <c r="I728" s="129">
        <f>'04'!D65</f>
        <v>0</v>
      </c>
      <c r="J728" s="157"/>
    </row>
    <row r="729" spans="2:10" ht="15">
      <c r="B729" s="125" t="str">
        <f>INDEX(SUM!D:D,MATCH(SUM!$F$3,SUM!B:B,0),0)</f>
        <v>P108</v>
      </c>
      <c r="C729" s="127">
        <v>3</v>
      </c>
      <c r="D729" s="124" t="s">
        <v>681</v>
      </c>
      <c r="E729" s="127">
        <f t="shared" si="12"/>
        <v>2018</v>
      </c>
      <c r="F729" s="124" t="s">
        <v>740</v>
      </c>
      <c r="G729" s="128" t="str">
        <f>'04'!B66</f>
        <v>1.7.00.00.00</v>
      </c>
      <c r="H729" s="125" t="str">
        <f>'04'!C66</f>
        <v>TRANSFERÊNCIAS CORRENTES</v>
      </c>
      <c r="I729" s="129">
        <f>'04'!D66</f>
        <v>0</v>
      </c>
      <c r="J729" s="157"/>
    </row>
    <row r="730" spans="2:10" ht="15">
      <c r="B730" s="125" t="str">
        <f>INDEX(SUM!D:D,MATCH(SUM!$F$3,SUM!B:B,0),0)</f>
        <v>P108</v>
      </c>
      <c r="C730" s="127">
        <v>3</v>
      </c>
      <c r="D730" s="124" t="s">
        <v>681</v>
      </c>
      <c r="E730" s="127">
        <f t="shared" si="12"/>
        <v>2018</v>
      </c>
      <c r="F730" s="124" t="s">
        <v>741</v>
      </c>
      <c r="G730" s="128" t="str">
        <f>'04'!B67</f>
        <v>1.7.20.00.00</v>
      </c>
      <c r="H730" s="125" t="str">
        <f>'04'!C67</f>
        <v>Transferências Intergovernamentais</v>
      </c>
      <c r="I730" s="129">
        <f>'04'!D67</f>
        <v>0</v>
      </c>
      <c r="J730" s="157"/>
    </row>
    <row r="731" spans="2:10" ht="15">
      <c r="B731" s="125" t="str">
        <f>INDEX(SUM!D:D,MATCH(SUM!$F$3,SUM!B:B,0),0)</f>
        <v>P108</v>
      </c>
      <c r="C731" s="127">
        <v>3</v>
      </c>
      <c r="D731" s="124" t="s">
        <v>681</v>
      </c>
      <c r="E731" s="127">
        <f t="shared" si="12"/>
        <v>2018</v>
      </c>
      <c r="F731" s="124" t="s">
        <v>742</v>
      </c>
      <c r="G731" s="128" t="str">
        <f>'04'!B68</f>
        <v>1.7.21.00.00</v>
      </c>
      <c r="H731" s="125" t="str">
        <f>'04'!C68</f>
        <v>Transferências da União</v>
      </c>
      <c r="I731" s="129">
        <f>'04'!D68</f>
        <v>0</v>
      </c>
      <c r="J731" s="157"/>
    </row>
    <row r="732" spans="2:10" ht="15">
      <c r="B732" s="125" t="str">
        <f>INDEX(SUM!D:D,MATCH(SUM!$F$3,SUM!B:B,0),0)</f>
        <v>P108</v>
      </c>
      <c r="C732" s="127">
        <v>3</v>
      </c>
      <c r="D732" s="124" t="s">
        <v>681</v>
      </c>
      <c r="E732" s="127">
        <f t="shared" si="12"/>
        <v>2018</v>
      </c>
      <c r="F732" s="124" t="s">
        <v>743</v>
      </c>
      <c r="G732" s="128" t="str">
        <f>'04'!B69</f>
        <v>1.7.21.01.00</v>
      </c>
      <c r="H732" s="125" t="str">
        <f>'04'!C69</f>
        <v>Participação na Receita da União</v>
      </c>
      <c r="I732" s="129">
        <f>'04'!D69</f>
        <v>0</v>
      </c>
      <c r="J732" s="157"/>
    </row>
    <row r="733" spans="2:10" ht="15">
      <c r="B733" s="125" t="str">
        <f>INDEX(SUM!D:D,MATCH(SUM!$F$3,SUM!B:B,0),0)</f>
        <v>P108</v>
      </c>
      <c r="C733" s="127">
        <v>3</v>
      </c>
      <c r="D733" s="124" t="s">
        <v>681</v>
      </c>
      <c r="E733" s="127">
        <f t="shared" si="12"/>
        <v>2018</v>
      </c>
      <c r="F733" s="124" t="s">
        <v>744</v>
      </c>
      <c r="G733" s="128" t="str">
        <f>'04'!B70</f>
        <v>1.7.21.01.02</v>
      </c>
      <c r="H733" s="125" t="str">
        <f>'04'!C70</f>
        <v>Cota-Parte - FPM - Parcela Mensal (CF, art. 159, I, b)</v>
      </c>
      <c r="I733" s="129">
        <f>'04'!D70</f>
        <v>0</v>
      </c>
      <c r="J733" s="157"/>
    </row>
    <row r="734" spans="2:10" ht="15">
      <c r="B734" s="125" t="str">
        <f>INDEX(SUM!D:D,MATCH(SUM!$F$3,SUM!B:B,0),0)</f>
        <v>P108</v>
      </c>
      <c r="C734" s="127">
        <v>3</v>
      </c>
      <c r="D734" s="124" t="s">
        <v>681</v>
      </c>
      <c r="E734" s="127">
        <f t="shared" si="12"/>
        <v>2018</v>
      </c>
      <c r="F734" s="124" t="s">
        <v>2221</v>
      </c>
      <c r="G734" s="128" t="str">
        <f>'04'!B71</f>
        <v>1.7.21.01.03</v>
      </c>
      <c r="H734" s="125" t="str">
        <f>'04'!C71</f>
        <v>Cota-Parte - FPM - Parcela extra do mês de dezembro (CF, art. 159, I, d)</v>
      </c>
      <c r="I734" s="129">
        <f>'04'!D71</f>
        <v>0</v>
      </c>
      <c r="J734" s="157"/>
    </row>
    <row r="735" spans="2:10" ht="15">
      <c r="B735" s="125" t="str">
        <f>INDEX(SUM!D:D,MATCH(SUM!$F$3,SUM!B:B,0),0)</f>
        <v>P108</v>
      </c>
      <c r="C735" s="127">
        <v>3</v>
      </c>
      <c r="D735" s="124" t="s">
        <v>681</v>
      </c>
      <c r="E735" s="127">
        <f t="shared" si="12"/>
        <v>2018</v>
      </c>
      <c r="F735" s="124" t="s">
        <v>2222</v>
      </c>
      <c r="G735" s="128" t="str">
        <f>'04'!B72</f>
        <v>1.7.21.01.04</v>
      </c>
      <c r="H735" s="125" t="str">
        <f>'04'!C72</f>
        <v>Cota-Parte - FPM - Parcela extra do mês de julho (CF, art. 159, I, e)</v>
      </c>
      <c r="I735" s="129">
        <f>'04'!D72</f>
        <v>0</v>
      </c>
      <c r="J735" s="157"/>
    </row>
    <row r="736" spans="2:10" ht="15">
      <c r="B736" s="125" t="str">
        <f>INDEX(SUM!D:D,MATCH(SUM!$F$3,SUM!B:B,0),0)</f>
        <v>P108</v>
      </c>
      <c r="C736" s="127">
        <v>3</v>
      </c>
      <c r="D736" s="124" t="s">
        <v>681</v>
      </c>
      <c r="E736" s="127">
        <f t="shared" si="12"/>
        <v>2018</v>
      </c>
      <c r="F736" s="124" t="s">
        <v>745</v>
      </c>
      <c r="G736" s="128" t="str">
        <f>'04'!B73</f>
        <v>1.7.21.01.05</v>
      </c>
      <c r="H736" s="125" t="str">
        <f>'04'!C73</f>
        <v>Cota-Parte - ITR</v>
      </c>
      <c r="I736" s="129">
        <f>'04'!D73</f>
        <v>0</v>
      </c>
      <c r="J736" s="157"/>
    </row>
    <row r="737" spans="2:10" ht="15">
      <c r="B737" s="125" t="str">
        <f>INDEX(SUM!D:D,MATCH(SUM!$F$3,SUM!B:B,0),0)</f>
        <v>P108</v>
      </c>
      <c r="C737" s="127">
        <v>3</v>
      </c>
      <c r="D737" s="124" t="s">
        <v>681</v>
      </c>
      <c r="E737" s="127">
        <f t="shared" si="12"/>
        <v>2018</v>
      </c>
      <c r="F737" s="124" t="s">
        <v>746</v>
      </c>
      <c r="G737" s="128" t="str">
        <f>'04'!B74</f>
        <v>1.7.21.01.32</v>
      </c>
      <c r="H737" s="125" t="str">
        <f>'04'!C74</f>
        <v>Cota-Parte - IOF</v>
      </c>
      <c r="I737" s="129">
        <f>'04'!D74</f>
        <v>0</v>
      </c>
      <c r="J737" s="157"/>
    </row>
    <row r="738" spans="2:10" ht="15">
      <c r="B738" s="125" t="str">
        <f>INDEX(SUM!D:D,MATCH(SUM!$F$3,SUM!B:B,0),0)</f>
        <v>P108</v>
      </c>
      <c r="C738" s="127">
        <v>3</v>
      </c>
      <c r="D738" s="124" t="s">
        <v>681</v>
      </c>
      <c r="E738" s="127">
        <f t="shared" si="12"/>
        <v>2018</v>
      </c>
      <c r="F738" s="124" t="s">
        <v>747</v>
      </c>
      <c r="G738" s="128" t="str">
        <f>'04'!B75</f>
        <v>1.7.21.22.00</v>
      </c>
      <c r="H738" s="125" t="str">
        <f>'04'!C75</f>
        <v>Transferências da Compensação Financeira pela Exploração de Recursos Naturais</v>
      </c>
      <c r="I738" s="129">
        <f>'04'!D75</f>
        <v>0</v>
      </c>
      <c r="J738" s="157"/>
    </row>
    <row r="739" spans="2:10" ht="15">
      <c r="B739" s="125" t="str">
        <f>INDEX(SUM!D:D,MATCH(SUM!$F$3,SUM!B:B,0),0)</f>
        <v>P108</v>
      </c>
      <c r="C739" s="127">
        <v>3</v>
      </c>
      <c r="D739" s="124" t="s">
        <v>681</v>
      </c>
      <c r="E739" s="127">
        <f t="shared" si="12"/>
        <v>2018</v>
      </c>
      <c r="F739" s="124" t="s">
        <v>748</v>
      </c>
      <c r="G739" s="128" t="str">
        <f>'04'!B76</f>
        <v>1.7.21.22.11</v>
      </c>
      <c r="H739" s="125" t="str">
        <f>'04'!C76</f>
        <v>Cota-parte - Compensação Financeira de Recursos Hídricos</v>
      </c>
      <c r="I739" s="129">
        <f>'04'!D76</f>
        <v>0</v>
      </c>
      <c r="J739" s="157"/>
    </row>
    <row r="740" spans="2:10" ht="15">
      <c r="B740" s="125" t="str">
        <f>INDEX(SUM!D:D,MATCH(SUM!$F$3,SUM!B:B,0),0)</f>
        <v>P108</v>
      </c>
      <c r="C740" s="127">
        <v>3</v>
      </c>
      <c r="D740" s="124" t="s">
        <v>681</v>
      </c>
      <c r="E740" s="127">
        <f t="shared" si="12"/>
        <v>2018</v>
      </c>
      <c r="F740" s="124" t="s">
        <v>749</v>
      </c>
      <c r="G740" s="128" t="str">
        <f>'04'!B77</f>
        <v>1.7.21.22.20</v>
      </c>
      <c r="H740" s="125" t="str">
        <f>'04'!C77</f>
        <v>Cota-parte - Compensação Financeira de Recursos Minerais - CFEM</v>
      </c>
      <c r="I740" s="129">
        <f>'04'!D77</f>
        <v>0</v>
      </c>
      <c r="J740" s="157"/>
    </row>
    <row r="741" spans="2:10" ht="15">
      <c r="B741" s="125" t="str">
        <f>INDEX(SUM!D:D,MATCH(SUM!$F$3,SUM!B:B,0),0)</f>
        <v>P108</v>
      </c>
      <c r="C741" s="127">
        <v>3</v>
      </c>
      <c r="D741" s="124" t="s">
        <v>681</v>
      </c>
      <c r="E741" s="127">
        <f t="shared" si="12"/>
        <v>2018</v>
      </c>
      <c r="F741" s="124" t="s">
        <v>750</v>
      </c>
      <c r="G741" s="128" t="str">
        <f>'04'!B78</f>
        <v>1.7.21.22.30</v>
      </c>
      <c r="H741" s="125" t="str">
        <f>'04'!C78</f>
        <v>Cota-parte Royalties - Petróleo - Lei nº 7.990/89</v>
      </c>
      <c r="I741" s="129">
        <f>'04'!D78</f>
        <v>0</v>
      </c>
      <c r="J741" s="157"/>
    </row>
    <row r="742" spans="2:10" ht="15">
      <c r="B742" s="125" t="str">
        <f>INDEX(SUM!D:D,MATCH(SUM!$F$3,SUM!B:B,0),0)</f>
        <v>P108</v>
      </c>
      <c r="C742" s="127">
        <v>3</v>
      </c>
      <c r="D742" s="124" t="s">
        <v>681</v>
      </c>
      <c r="E742" s="127">
        <f t="shared" si="12"/>
        <v>2018</v>
      </c>
      <c r="F742" s="124" t="s">
        <v>751</v>
      </c>
      <c r="G742" s="128" t="str">
        <f>'04'!B79</f>
        <v>1.7.21.22.40</v>
      </c>
      <c r="H742" s="125" t="str">
        <f>'04'!C79</f>
        <v>Cota-Parte Royalties - Excedente da Produção do Petróleo - Lei nº 9.478/97, artigo 49, I e II</v>
      </c>
      <c r="I742" s="129">
        <f>'04'!D79</f>
        <v>0</v>
      </c>
      <c r="J742" s="157"/>
    </row>
    <row r="743" spans="2:10" ht="15">
      <c r="B743" s="125" t="str">
        <f>INDEX(SUM!D:D,MATCH(SUM!$F$3,SUM!B:B,0),0)</f>
        <v>P108</v>
      </c>
      <c r="C743" s="127">
        <v>3</v>
      </c>
      <c r="D743" s="124" t="s">
        <v>681</v>
      </c>
      <c r="E743" s="127">
        <f t="shared" si="12"/>
        <v>2018</v>
      </c>
      <c r="F743" s="124" t="s">
        <v>752</v>
      </c>
      <c r="G743" s="128" t="str">
        <f>'04'!B80</f>
        <v>1.7.21.22.50</v>
      </c>
      <c r="H743" s="125" t="str">
        <f>'04'!C80</f>
        <v>Cota-Parte Royalties - Participação Especial - Lei nº 9.478/97, artigo 50</v>
      </c>
      <c r="I743" s="129">
        <f>'04'!D80</f>
        <v>0</v>
      </c>
      <c r="J743" s="157"/>
    </row>
    <row r="744" spans="2:10" ht="15">
      <c r="B744" s="125" t="str">
        <f>INDEX(SUM!D:D,MATCH(SUM!$F$3,SUM!B:B,0),0)</f>
        <v>P108</v>
      </c>
      <c r="C744" s="127">
        <v>3</v>
      </c>
      <c r="D744" s="124" t="s">
        <v>681</v>
      </c>
      <c r="E744" s="127">
        <f t="shared" si="12"/>
        <v>2018</v>
      </c>
      <c r="F744" s="124" t="s">
        <v>753</v>
      </c>
      <c r="G744" s="128" t="str">
        <f>'04'!B81</f>
        <v>1.7.21.22.70</v>
      </c>
      <c r="H744" s="125" t="str">
        <f>'04'!C81</f>
        <v>Cota-Parte - Fundo Especial do Petróleo - FEP</v>
      </c>
      <c r="I744" s="129">
        <f>'04'!D81</f>
        <v>0</v>
      </c>
      <c r="J744" s="157"/>
    </row>
    <row r="745" spans="2:10" ht="15">
      <c r="B745" s="125" t="str">
        <f>INDEX(SUM!D:D,MATCH(SUM!$F$3,SUM!B:B,0),0)</f>
        <v>P108</v>
      </c>
      <c r="C745" s="127">
        <v>3</v>
      </c>
      <c r="D745" s="124" t="s">
        <v>681</v>
      </c>
      <c r="E745" s="127">
        <f t="shared" si="12"/>
        <v>2018</v>
      </c>
      <c r="F745" s="124" t="s">
        <v>754</v>
      </c>
      <c r="G745" s="128" t="str">
        <f>'04'!B82</f>
        <v>1.7.21.22.90</v>
      </c>
      <c r="H745" s="125" t="str">
        <f>'04'!C82</f>
        <v>Outras Transferências - Compensação Financeira pela Exploração de Recursos Naturais</v>
      </c>
      <c r="I745" s="129">
        <f>'04'!D82</f>
        <v>0</v>
      </c>
      <c r="J745" s="157"/>
    </row>
    <row r="746" spans="2:10" ht="15">
      <c r="B746" s="125" t="str">
        <f>INDEX(SUM!D:D,MATCH(SUM!$F$3,SUM!B:B,0),0)</f>
        <v>P108</v>
      </c>
      <c r="C746" s="127">
        <v>3</v>
      </c>
      <c r="D746" s="124" t="s">
        <v>681</v>
      </c>
      <c r="E746" s="127">
        <f t="shared" si="12"/>
        <v>2018</v>
      </c>
      <c r="F746" s="124" t="s">
        <v>755</v>
      </c>
      <c r="G746" s="128" t="str">
        <f>'04'!B83</f>
        <v>1.7.21.33.00</v>
      </c>
      <c r="H746" s="125" t="str">
        <f>'04'!C83</f>
        <v>Transferências de Recursos do Sistema Único de Saúde - SUS - Repasses Fundo a Fundo</v>
      </c>
      <c r="I746" s="129">
        <f>'04'!D83</f>
        <v>0</v>
      </c>
      <c r="J746" s="157"/>
    </row>
    <row r="747" spans="2:10" ht="15">
      <c r="B747" s="125" t="str">
        <f>INDEX(SUM!D:D,MATCH(SUM!$F$3,SUM!B:B,0),0)</f>
        <v>P108</v>
      </c>
      <c r="C747" s="127">
        <v>3</v>
      </c>
      <c r="D747" s="124" t="s">
        <v>681</v>
      </c>
      <c r="E747" s="127">
        <f t="shared" si="12"/>
        <v>2018</v>
      </c>
      <c r="F747" s="124" t="s">
        <v>756</v>
      </c>
      <c r="G747" s="128" t="str">
        <f>'04'!B84</f>
        <v>1.7.21.34.00</v>
      </c>
      <c r="H747" s="125" t="str">
        <f>'04'!C84</f>
        <v>Transferências de Recursos do Fundo Nacional de Assistência Social – FNAS</v>
      </c>
      <c r="I747" s="129">
        <f>'04'!D84</f>
        <v>0</v>
      </c>
      <c r="J747" s="157"/>
    </row>
    <row r="748" spans="2:10" ht="15">
      <c r="B748" s="125" t="str">
        <f>INDEX(SUM!D:D,MATCH(SUM!$F$3,SUM!B:B,0),0)</f>
        <v>P108</v>
      </c>
      <c r="C748" s="127">
        <v>3</v>
      </c>
      <c r="D748" s="124" t="s">
        <v>681</v>
      </c>
      <c r="E748" s="127">
        <f t="shared" si="12"/>
        <v>2018</v>
      </c>
      <c r="F748" s="124" t="s">
        <v>757</v>
      </c>
      <c r="G748" s="128" t="str">
        <f>'04'!B85</f>
        <v>1.7.21.35.00</v>
      </c>
      <c r="H748" s="125" t="str">
        <f>'04'!C85</f>
        <v>Transferências de Recursos do Fundo Nacional de Desenvolvimento da Educação – FNDE</v>
      </c>
      <c r="I748" s="129">
        <f>'04'!D85</f>
        <v>0</v>
      </c>
      <c r="J748" s="157"/>
    </row>
    <row r="749" spans="2:10" ht="15">
      <c r="B749" s="125" t="str">
        <f>INDEX(SUM!D:D,MATCH(SUM!$F$3,SUM!B:B,0),0)</f>
        <v>P108</v>
      </c>
      <c r="C749" s="127">
        <v>3</v>
      </c>
      <c r="D749" s="124" t="s">
        <v>681</v>
      </c>
      <c r="E749" s="127">
        <f t="shared" si="12"/>
        <v>2018</v>
      </c>
      <c r="F749" s="124" t="s">
        <v>758</v>
      </c>
      <c r="G749" s="128" t="str">
        <f>'04'!B86</f>
        <v>1.7.21.35.01</v>
      </c>
      <c r="H749" s="125" t="str">
        <f>'04'!C86</f>
        <v>Salário-Educação</v>
      </c>
      <c r="I749" s="129">
        <f>'04'!D86</f>
        <v>0</v>
      </c>
      <c r="J749" s="157"/>
    </row>
    <row r="750" spans="2:10" ht="15">
      <c r="B750" s="125" t="str">
        <f>INDEX(SUM!D:D,MATCH(SUM!$F$3,SUM!B:B,0),0)</f>
        <v>P108</v>
      </c>
      <c r="C750" s="127">
        <v>3</v>
      </c>
      <c r="D750" s="124" t="s">
        <v>681</v>
      </c>
      <c r="E750" s="127">
        <f t="shared" si="12"/>
        <v>2018</v>
      </c>
      <c r="F750" s="124" t="s">
        <v>759</v>
      </c>
      <c r="G750" s="128" t="str">
        <f>'04'!B87</f>
        <v>1.7.21.35.02</v>
      </c>
      <c r="H750" s="125" t="str">
        <f>'04'!C87</f>
        <v>Outras Transferências</v>
      </c>
      <c r="I750" s="129">
        <f>'04'!D87</f>
        <v>0</v>
      </c>
      <c r="J750" s="157"/>
    </row>
    <row r="751" spans="2:10" ht="15">
      <c r="B751" s="125" t="str">
        <f>INDEX(SUM!D:D,MATCH(SUM!$F$3,SUM!B:B,0),0)</f>
        <v>P108</v>
      </c>
      <c r="C751" s="127">
        <v>3</v>
      </c>
      <c r="D751" s="124" t="s">
        <v>681</v>
      </c>
      <c r="E751" s="127">
        <f t="shared" si="12"/>
        <v>2018</v>
      </c>
      <c r="F751" s="124" t="s">
        <v>760</v>
      </c>
      <c r="G751" s="128" t="str">
        <f>'04'!B88</f>
        <v>1.7.21.36.00</v>
      </c>
      <c r="H751" s="125" t="str">
        <f>'04'!C88</f>
        <v>Transferência Financeira do ICMS - Desoneração - L.C. Nº 87/96</v>
      </c>
      <c r="I751" s="129">
        <f>'04'!D88</f>
        <v>0</v>
      </c>
      <c r="J751" s="157"/>
    </row>
    <row r="752" spans="2:10" ht="15">
      <c r="B752" s="125" t="str">
        <f>INDEX(SUM!D:D,MATCH(SUM!$F$3,SUM!B:B,0),0)</f>
        <v>P108</v>
      </c>
      <c r="C752" s="127">
        <v>3</v>
      </c>
      <c r="D752" s="124" t="s">
        <v>681</v>
      </c>
      <c r="E752" s="127">
        <f t="shared" si="12"/>
        <v>2018</v>
      </c>
      <c r="F752" s="124" t="s">
        <v>761</v>
      </c>
      <c r="G752" s="128" t="str">
        <f>'04'!B89</f>
        <v>1.7.21.37.00</v>
      </c>
      <c r="H752" s="125" t="str">
        <f>'04'!C89</f>
        <v>Transferências a Consórcios Públicos</v>
      </c>
      <c r="I752" s="129">
        <f>'04'!D89</f>
        <v>0</v>
      </c>
      <c r="J752" s="157"/>
    </row>
    <row r="753" spans="2:10" ht="15">
      <c r="B753" s="125" t="str">
        <f>INDEX(SUM!D:D,MATCH(SUM!$F$3,SUM!B:B,0),0)</f>
        <v>P108</v>
      </c>
      <c r="C753" s="127">
        <v>3</v>
      </c>
      <c r="D753" s="124" t="s">
        <v>681</v>
      </c>
      <c r="E753" s="127">
        <f t="shared" si="12"/>
        <v>2018</v>
      </c>
      <c r="F753" s="124" t="s">
        <v>762</v>
      </c>
      <c r="G753" s="128" t="str">
        <f>'04'!B90</f>
        <v>1.7.21.99.00</v>
      </c>
      <c r="H753" s="125" t="str">
        <f>'04'!C90</f>
        <v>Outras Transferências da União</v>
      </c>
      <c r="I753" s="129">
        <f>'04'!D90</f>
        <v>0</v>
      </c>
      <c r="J753" s="157"/>
    </row>
    <row r="754" spans="2:10" ht="15">
      <c r="B754" s="125" t="str">
        <f>INDEX(SUM!D:D,MATCH(SUM!$F$3,SUM!B:B,0),0)</f>
        <v>P108</v>
      </c>
      <c r="C754" s="127">
        <v>3</v>
      </c>
      <c r="D754" s="124" t="s">
        <v>681</v>
      </c>
      <c r="E754" s="127">
        <f t="shared" si="12"/>
        <v>2018</v>
      </c>
      <c r="F754" s="124" t="s">
        <v>763</v>
      </c>
      <c r="G754" s="128" t="str">
        <f>'04'!B91</f>
        <v>1.7.21.99.01</v>
      </c>
      <c r="H754" s="125" t="str">
        <f>'04'!C91</f>
        <v>Apoio Financeiro - AFM</v>
      </c>
      <c r="I754" s="129">
        <f>'04'!D91</f>
        <v>0</v>
      </c>
      <c r="J754" s="157"/>
    </row>
    <row r="755" spans="2:10" ht="15">
      <c r="B755" s="125" t="str">
        <f>INDEX(SUM!D:D,MATCH(SUM!$F$3,SUM!B:B,0),0)</f>
        <v>P108</v>
      </c>
      <c r="C755" s="127">
        <v>3</v>
      </c>
      <c r="D755" s="124" t="s">
        <v>681</v>
      </c>
      <c r="E755" s="127">
        <f t="shared" si="12"/>
        <v>2018</v>
      </c>
      <c r="F755" s="124" t="s">
        <v>764</v>
      </c>
      <c r="G755" s="128" t="str">
        <f>'04'!B92</f>
        <v>1.7.21.99.02</v>
      </c>
      <c r="H755" s="125" t="str">
        <f>'04'!C92</f>
        <v>Outras Transferências</v>
      </c>
      <c r="I755" s="129">
        <f>'04'!D92</f>
        <v>0</v>
      </c>
      <c r="J755" s="157"/>
    </row>
    <row r="756" spans="2:10" ht="15">
      <c r="B756" s="125" t="str">
        <f>INDEX(SUM!D:D,MATCH(SUM!$F$3,SUM!B:B,0),0)</f>
        <v>P108</v>
      </c>
      <c r="C756" s="127">
        <v>3</v>
      </c>
      <c r="D756" s="124" t="s">
        <v>681</v>
      </c>
      <c r="E756" s="127">
        <f t="shared" si="12"/>
        <v>2018</v>
      </c>
      <c r="F756" s="124" t="s">
        <v>765</v>
      </c>
      <c r="G756" s="128" t="str">
        <f>'04'!B93</f>
        <v>1.7.22.00.00</v>
      </c>
      <c r="H756" s="125" t="str">
        <f>'04'!C93</f>
        <v>Transferências dos Estados</v>
      </c>
      <c r="I756" s="129">
        <f>'04'!D93</f>
        <v>0</v>
      </c>
      <c r="J756" s="157"/>
    </row>
    <row r="757" spans="2:10" ht="15">
      <c r="B757" s="125" t="str">
        <f>INDEX(SUM!D:D,MATCH(SUM!$F$3,SUM!B:B,0),0)</f>
        <v>P108</v>
      </c>
      <c r="C757" s="127">
        <v>3</v>
      </c>
      <c r="D757" s="124" t="s">
        <v>681</v>
      </c>
      <c r="E757" s="127">
        <f t="shared" si="12"/>
        <v>2018</v>
      </c>
      <c r="F757" s="124" t="s">
        <v>766</v>
      </c>
      <c r="G757" s="128" t="str">
        <f>'04'!B94</f>
        <v>1.7.22.01.00</v>
      </c>
      <c r="H757" s="125" t="str">
        <f>'04'!C94</f>
        <v>Participação na Receita dos Estados</v>
      </c>
      <c r="I757" s="129">
        <f>'04'!D94</f>
        <v>0</v>
      </c>
      <c r="J757" s="157"/>
    </row>
    <row r="758" spans="2:10" ht="15">
      <c r="B758" s="125" t="str">
        <f>INDEX(SUM!D:D,MATCH(SUM!$F$3,SUM!B:B,0),0)</f>
        <v>P108</v>
      </c>
      <c r="C758" s="127">
        <v>3</v>
      </c>
      <c r="D758" s="124" t="s">
        <v>681</v>
      </c>
      <c r="E758" s="127">
        <f t="shared" si="12"/>
        <v>2018</v>
      </c>
      <c r="F758" s="124" t="s">
        <v>767</v>
      </c>
      <c r="G758" s="128" t="str">
        <f>'04'!B95</f>
        <v>1.7.22.01.01</v>
      </c>
      <c r="H758" s="125" t="str">
        <f>'04'!C95</f>
        <v>Cota-Parte - ICMS</v>
      </c>
      <c r="I758" s="129">
        <f>'04'!D95</f>
        <v>0</v>
      </c>
      <c r="J758" s="157"/>
    </row>
    <row r="759" spans="2:10" ht="15">
      <c r="B759" s="125" t="str">
        <f>INDEX(SUM!D:D,MATCH(SUM!$F$3,SUM!B:B,0),0)</f>
        <v>P108</v>
      </c>
      <c r="C759" s="127">
        <v>3</v>
      </c>
      <c r="D759" s="124" t="s">
        <v>681</v>
      </c>
      <c r="E759" s="127">
        <f t="shared" si="12"/>
        <v>2018</v>
      </c>
      <c r="F759" s="124" t="s">
        <v>768</v>
      </c>
      <c r="G759" s="128" t="str">
        <f>'04'!B96</f>
        <v>1.7.22.01.02</v>
      </c>
      <c r="H759" s="125" t="str">
        <f>'04'!C96</f>
        <v>Cota-Parte - IPVA</v>
      </c>
      <c r="I759" s="129">
        <f>'04'!D96</f>
        <v>0</v>
      </c>
      <c r="J759" s="157"/>
    </row>
    <row r="760" spans="2:10" ht="15">
      <c r="B760" s="125" t="str">
        <f>INDEX(SUM!D:D,MATCH(SUM!$F$3,SUM!B:B,0),0)</f>
        <v>P108</v>
      </c>
      <c r="C760" s="127">
        <v>3</v>
      </c>
      <c r="D760" s="124" t="s">
        <v>681</v>
      </c>
      <c r="E760" s="127">
        <f t="shared" si="12"/>
        <v>2018</v>
      </c>
      <c r="F760" s="124" t="s">
        <v>769</v>
      </c>
      <c r="G760" s="128" t="str">
        <f>'04'!B97</f>
        <v>1.7.22.01.04</v>
      </c>
      <c r="H760" s="125" t="str">
        <f>'04'!C97</f>
        <v>Cota-Parte - IPI sobre Exportação</v>
      </c>
      <c r="I760" s="129">
        <f>'04'!D97</f>
        <v>0</v>
      </c>
      <c r="J760" s="157"/>
    </row>
    <row r="761" spans="2:10" ht="15">
      <c r="B761" s="125" t="str">
        <f>INDEX(SUM!D:D,MATCH(SUM!$F$3,SUM!B:B,0),0)</f>
        <v>P108</v>
      </c>
      <c r="C761" s="127">
        <v>3</v>
      </c>
      <c r="D761" s="124" t="s">
        <v>681</v>
      </c>
      <c r="E761" s="127">
        <f t="shared" si="12"/>
        <v>2018</v>
      </c>
      <c r="F761" s="124" t="s">
        <v>770</v>
      </c>
      <c r="G761" s="128" t="str">
        <f>'04'!B98</f>
        <v>1.7.22.01.13</v>
      </c>
      <c r="H761" s="125" t="str">
        <f>'04'!C98</f>
        <v>Cota-Parte - Contribuição de Intervenção no Domínio Econômico - CIDE</v>
      </c>
      <c r="I761" s="129">
        <f>'04'!D98</f>
        <v>0</v>
      </c>
      <c r="J761" s="157"/>
    </row>
    <row r="762" spans="2:10" ht="15">
      <c r="B762" s="125" t="str">
        <f>INDEX(SUM!D:D,MATCH(SUM!$F$3,SUM!B:B,0),0)</f>
        <v>P108</v>
      </c>
      <c r="C762" s="127">
        <v>3</v>
      </c>
      <c r="D762" s="124" t="s">
        <v>681</v>
      </c>
      <c r="E762" s="127">
        <f t="shared" si="12"/>
        <v>2018</v>
      </c>
      <c r="F762" s="124" t="s">
        <v>771</v>
      </c>
      <c r="G762" s="128" t="str">
        <f>'04'!B99</f>
        <v>1.7.22.01.99</v>
      </c>
      <c r="H762" s="125" t="str">
        <f>'04'!C99</f>
        <v>Outras Participações na Receita dos Estados</v>
      </c>
      <c r="I762" s="129">
        <f>'04'!D99</f>
        <v>0</v>
      </c>
      <c r="J762" s="157"/>
    </row>
    <row r="763" spans="2:10" ht="15">
      <c r="B763" s="125" t="str">
        <f>INDEX(SUM!D:D,MATCH(SUM!$F$3,SUM!B:B,0),0)</f>
        <v>P108</v>
      </c>
      <c r="C763" s="127">
        <v>3</v>
      </c>
      <c r="D763" s="124" t="s">
        <v>681</v>
      </c>
      <c r="E763" s="127">
        <f t="shared" si="12"/>
        <v>2018</v>
      </c>
      <c r="F763" s="124" t="s">
        <v>772</v>
      </c>
      <c r="G763" s="128" t="str">
        <f>'04'!B100</f>
        <v>1.7.22.22.00</v>
      </c>
      <c r="H763" s="125" t="str">
        <f>'04'!C100</f>
        <v>Transferências da Cota-Parte da Compensação Financeira (25%)</v>
      </c>
      <c r="I763" s="129">
        <f>'04'!D100</f>
        <v>0</v>
      </c>
      <c r="J763" s="157"/>
    </row>
    <row r="764" spans="2:10" ht="15">
      <c r="B764" s="125" t="str">
        <f>INDEX(SUM!D:D,MATCH(SUM!$F$3,SUM!B:B,0),0)</f>
        <v>P108</v>
      </c>
      <c r="C764" s="127">
        <v>3</v>
      </c>
      <c r="D764" s="124" t="s">
        <v>681</v>
      </c>
      <c r="E764" s="127">
        <f t="shared" si="12"/>
        <v>2018</v>
      </c>
      <c r="F764" s="124" t="s">
        <v>773</v>
      </c>
      <c r="G764" s="128" t="str">
        <f>'04'!B101</f>
        <v>1.7.22.22.11</v>
      </c>
      <c r="H764" s="125" t="str">
        <f>'04'!C101</f>
        <v>Cota-Parte - Compensação Financeira de Recursos Hídricos</v>
      </c>
      <c r="I764" s="129">
        <f>'04'!D101</f>
        <v>0</v>
      </c>
      <c r="J764" s="157"/>
    </row>
    <row r="765" spans="2:10" ht="15">
      <c r="B765" s="125" t="str">
        <f>INDEX(SUM!D:D,MATCH(SUM!$F$3,SUM!B:B,0),0)</f>
        <v>P108</v>
      </c>
      <c r="C765" s="127">
        <v>3</v>
      </c>
      <c r="D765" s="124" t="s">
        <v>681</v>
      </c>
      <c r="E765" s="127">
        <f t="shared" si="12"/>
        <v>2018</v>
      </c>
      <c r="F765" s="124" t="s">
        <v>774</v>
      </c>
      <c r="G765" s="128" t="str">
        <f>'04'!B102</f>
        <v>1.7.22.22.20</v>
      </c>
      <c r="H765" s="125" t="str">
        <f>'04'!C102</f>
        <v>Cota-Parte - Compensação Financeira de Recursos Minerais - CFEM</v>
      </c>
      <c r="I765" s="129">
        <f>'04'!D102</f>
        <v>0</v>
      </c>
      <c r="J765" s="157"/>
    </row>
    <row r="766" spans="2:10" ht="15">
      <c r="B766" s="125" t="str">
        <f>INDEX(SUM!D:D,MATCH(SUM!$F$3,SUM!B:B,0),0)</f>
        <v>P108</v>
      </c>
      <c r="C766" s="127">
        <v>3</v>
      </c>
      <c r="D766" s="124" t="s">
        <v>681</v>
      </c>
      <c r="E766" s="127">
        <f t="shared" si="12"/>
        <v>2018</v>
      </c>
      <c r="F766" s="124" t="s">
        <v>775</v>
      </c>
      <c r="G766" s="128" t="str">
        <f>'04'!B103</f>
        <v>1.7.22.22.30</v>
      </c>
      <c r="H766" s="125" t="str">
        <f>'04'!C103</f>
        <v>Cota-Parte Royalties - Comp. Financeira pela Produção de Petróleo - Lei nº 7.990/89, artigo 9º</v>
      </c>
      <c r="I766" s="129">
        <f>'04'!D103</f>
        <v>0</v>
      </c>
      <c r="J766" s="157"/>
    </row>
    <row r="767" spans="2:10" ht="15">
      <c r="B767" s="125" t="str">
        <f>INDEX(SUM!D:D,MATCH(SUM!$F$3,SUM!B:B,0),0)</f>
        <v>P108</v>
      </c>
      <c r="C767" s="127">
        <v>3</v>
      </c>
      <c r="D767" s="124" t="s">
        <v>681</v>
      </c>
      <c r="E767" s="127">
        <f t="shared" si="12"/>
        <v>2018</v>
      </c>
      <c r="F767" s="124" t="s">
        <v>776</v>
      </c>
      <c r="G767" s="128" t="str">
        <f>'04'!B104</f>
        <v>1.7.22.22.90</v>
      </c>
      <c r="H767" s="125" t="str">
        <f>'04'!C104</f>
        <v>Outras Transferências - Compensações Financeiras</v>
      </c>
      <c r="I767" s="129">
        <f>'04'!D104</f>
        <v>0</v>
      </c>
      <c r="J767" s="157"/>
    </row>
    <row r="768" spans="2:10" ht="15">
      <c r="B768" s="125" t="str">
        <f>INDEX(SUM!D:D,MATCH(SUM!$F$3,SUM!B:B,0),0)</f>
        <v>P108</v>
      </c>
      <c r="C768" s="127">
        <v>3</v>
      </c>
      <c r="D768" s="124" t="s">
        <v>681</v>
      </c>
      <c r="E768" s="127">
        <f t="shared" si="12"/>
        <v>2018</v>
      </c>
      <c r="F768" s="124" t="s">
        <v>777</v>
      </c>
      <c r="G768" s="128" t="str">
        <f>'04'!B105</f>
        <v>1.7.22.33.00</v>
      </c>
      <c r="H768" s="125" t="str">
        <f>'04'!C105</f>
        <v>Transferências de Recursos do Estado para Programas de Saúde - Repasse Fundo a Fundo</v>
      </c>
      <c r="I768" s="129">
        <f>'04'!D105</f>
        <v>0</v>
      </c>
      <c r="J768" s="157"/>
    </row>
    <row r="769" spans="2:10" ht="15">
      <c r="B769" s="125" t="str">
        <f>INDEX(SUM!D:D,MATCH(SUM!$F$3,SUM!B:B,0),0)</f>
        <v>P108</v>
      </c>
      <c r="C769" s="127">
        <v>3</v>
      </c>
      <c r="D769" s="124" t="s">
        <v>681</v>
      </c>
      <c r="E769" s="127">
        <f t="shared" si="12"/>
        <v>2018</v>
      </c>
      <c r="F769" s="124" t="s">
        <v>778</v>
      </c>
      <c r="G769" s="128" t="str">
        <f>'04'!B106</f>
        <v>1.7.22.37.00</v>
      </c>
      <c r="H769" s="125" t="str">
        <f>'04'!C106</f>
        <v>Transferências a Consórcios Públicos</v>
      </c>
      <c r="I769" s="129">
        <f>'04'!D106</f>
        <v>0</v>
      </c>
      <c r="J769" s="157"/>
    </row>
    <row r="770" spans="2:10" ht="15">
      <c r="B770" s="125" t="str">
        <f>INDEX(SUM!D:D,MATCH(SUM!$F$3,SUM!B:B,0),0)</f>
        <v>P108</v>
      </c>
      <c r="C770" s="127">
        <v>3</v>
      </c>
      <c r="D770" s="124" t="s">
        <v>681</v>
      </c>
      <c r="E770" s="127">
        <f t="shared" si="12"/>
        <v>2018</v>
      </c>
      <c r="F770" s="124" t="s">
        <v>779</v>
      </c>
      <c r="G770" s="128" t="str">
        <f>'04'!B107</f>
        <v>1.7.22.99.00</v>
      </c>
      <c r="H770" s="125" t="str">
        <f>'04'!C107</f>
        <v>Outras Transferências dos Estados</v>
      </c>
      <c r="I770" s="129">
        <f>'04'!D107</f>
        <v>0</v>
      </c>
      <c r="J770" s="157"/>
    </row>
    <row r="771" spans="2:10" ht="15">
      <c r="B771" s="125" t="str">
        <f>INDEX(SUM!D:D,MATCH(SUM!$F$3,SUM!B:B,0),0)</f>
        <v>P108</v>
      </c>
      <c r="C771" s="127">
        <v>3</v>
      </c>
      <c r="D771" s="124" t="s">
        <v>681</v>
      </c>
      <c r="E771" s="127">
        <f t="shared" si="12"/>
        <v>2018</v>
      </c>
      <c r="F771" s="124" t="s">
        <v>780</v>
      </c>
      <c r="G771" s="128" t="str">
        <f>'04'!B108</f>
        <v>1.7.23.00.00</v>
      </c>
      <c r="H771" s="125" t="str">
        <f>'04'!C108</f>
        <v>Transferências dos Municípios</v>
      </c>
      <c r="I771" s="129">
        <f>'04'!D108</f>
        <v>0</v>
      </c>
      <c r="J771" s="157"/>
    </row>
    <row r="772" spans="2:10" ht="15">
      <c r="B772" s="125" t="str">
        <f>INDEX(SUM!D:D,MATCH(SUM!$F$3,SUM!B:B,0),0)</f>
        <v>P108</v>
      </c>
      <c r="C772" s="127">
        <v>3</v>
      </c>
      <c r="D772" s="124" t="s">
        <v>681</v>
      </c>
      <c r="E772" s="127">
        <f t="shared" si="12"/>
        <v>2018</v>
      </c>
      <c r="F772" s="124" t="s">
        <v>781</v>
      </c>
      <c r="G772" s="128" t="str">
        <f>'04'!B109</f>
        <v>1.7.23.01.00</v>
      </c>
      <c r="H772" s="125" t="str">
        <f>'04'!C109</f>
        <v>Transferências de Recursos do Sistema Único de Saúde - SUS</v>
      </c>
      <c r="I772" s="129">
        <f>'04'!D109</f>
        <v>0</v>
      </c>
      <c r="J772" s="157"/>
    </row>
    <row r="773" spans="2:10" ht="15">
      <c r="B773" s="125" t="str">
        <f>INDEX(SUM!D:D,MATCH(SUM!$F$3,SUM!B:B,0),0)</f>
        <v>P108</v>
      </c>
      <c r="C773" s="127">
        <v>3</v>
      </c>
      <c r="D773" s="124" t="s">
        <v>681</v>
      </c>
      <c r="E773" s="127">
        <f t="shared" si="12"/>
        <v>2018</v>
      </c>
      <c r="F773" s="124" t="s">
        <v>782</v>
      </c>
      <c r="G773" s="128" t="str">
        <f>'04'!B110</f>
        <v>1.7.23.37.00</v>
      </c>
      <c r="H773" s="125" t="str">
        <f>'04'!C110</f>
        <v>Transferências a Consórcios Públicos</v>
      </c>
      <c r="I773" s="129">
        <f>'04'!D110</f>
        <v>0</v>
      </c>
      <c r="J773" s="157"/>
    </row>
    <row r="774" spans="2:10" ht="15">
      <c r="B774" s="125" t="str">
        <f>INDEX(SUM!D:D,MATCH(SUM!$F$3,SUM!B:B,0),0)</f>
        <v>P108</v>
      </c>
      <c r="C774" s="127">
        <v>3</v>
      </c>
      <c r="D774" s="124" t="s">
        <v>681</v>
      </c>
      <c r="E774" s="127">
        <f t="shared" si="12"/>
        <v>2018</v>
      </c>
      <c r="F774" s="124" t="s">
        <v>783</v>
      </c>
      <c r="G774" s="128" t="str">
        <f>'04'!B111</f>
        <v>1.7.23.99.00</v>
      </c>
      <c r="H774" s="125" t="str">
        <f>'04'!C111</f>
        <v>Outras Transferências dos Municípios</v>
      </c>
      <c r="I774" s="129">
        <f>'04'!D111</f>
        <v>0</v>
      </c>
      <c r="J774" s="157"/>
    </row>
    <row r="775" spans="2:10" ht="15">
      <c r="B775" s="125" t="str">
        <f>INDEX(SUM!D:D,MATCH(SUM!$F$3,SUM!B:B,0),0)</f>
        <v>P108</v>
      </c>
      <c r="C775" s="127">
        <v>3</v>
      </c>
      <c r="D775" s="124" t="s">
        <v>681</v>
      </c>
      <c r="E775" s="127">
        <f t="shared" si="12"/>
        <v>2018</v>
      </c>
      <c r="F775" s="124" t="s">
        <v>784</v>
      </c>
      <c r="G775" s="128" t="str">
        <f>'04'!B112</f>
        <v>1.7.24.00.00</v>
      </c>
      <c r="H775" s="125" t="str">
        <f>'04'!C112</f>
        <v>Transferências Multigovernamentais</v>
      </c>
      <c r="I775" s="129">
        <f>'04'!D112</f>
        <v>0</v>
      </c>
      <c r="J775" s="157"/>
    </row>
    <row r="776" spans="2:10" ht="15">
      <c r="B776" s="125" t="str">
        <f>INDEX(SUM!D:D,MATCH(SUM!$F$3,SUM!B:B,0),0)</f>
        <v>P108</v>
      </c>
      <c r="C776" s="127">
        <v>3</v>
      </c>
      <c r="D776" s="124" t="s">
        <v>681</v>
      </c>
      <c r="E776" s="127">
        <f t="shared" si="12"/>
        <v>2018</v>
      </c>
      <c r="F776" s="124" t="s">
        <v>785</v>
      </c>
      <c r="G776" s="128" t="str">
        <f>'04'!B113</f>
        <v>1.7.24.01.00</v>
      </c>
      <c r="H776" s="125" t="str">
        <f>'04'!C113</f>
        <v>Transferências de Recursos - FUNDEB</v>
      </c>
      <c r="I776" s="129">
        <f>'04'!D113</f>
        <v>0</v>
      </c>
      <c r="J776" s="157"/>
    </row>
    <row r="777" spans="2:10" ht="15">
      <c r="B777" s="125" t="str">
        <f>INDEX(SUM!D:D,MATCH(SUM!$F$3,SUM!B:B,0),0)</f>
        <v>P108</v>
      </c>
      <c r="C777" s="127">
        <v>3</v>
      </c>
      <c r="D777" s="124" t="s">
        <v>681</v>
      </c>
      <c r="E777" s="127">
        <f t="shared" si="12"/>
        <v>2018</v>
      </c>
      <c r="F777" s="124" t="s">
        <v>786</v>
      </c>
      <c r="G777" s="128" t="str">
        <f>'04'!B114</f>
        <v>1.7.24.02.00</v>
      </c>
      <c r="H777" s="125" t="str">
        <f>'04'!C114</f>
        <v>Complementação da União - FUNDEB</v>
      </c>
      <c r="I777" s="129">
        <f>'04'!D114</f>
        <v>0</v>
      </c>
      <c r="J777" s="157"/>
    </row>
    <row r="778" spans="2:10" ht="15">
      <c r="B778" s="125" t="str">
        <f>INDEX(SUM!D:D,MATCH(SUM!$F$3,SUM!B:B,0),0)</f>
        <v>P108</v>
      </c>
      <c r="C778" s="127">
        <v>3</v>
      </c>
      <c r="D778" s="124" t="s">
        <v>681</v>
      </c>
      <c r="E778" s="127">
        <f t="shared" si="12"/>
        <v>2018</v>
      </c>
      <c r="F778" s="124" t="s">
        <v>787</v>
      </c>
      <c r="G778" s="128" t="str">
        <f>'04'!B115</f>
        <v>1.7.24.99.00</v>
      </c>
      <c r="H778" s="125" t="str">
        <f>'04'!C115</f>
        <v>Outras Transferências Multigovernamentais</v>
      </c>
      <c r="I778" s="129">
        <f>'04'!D115</f>
        <v>0</v>
      </c>
      <c r="J778" s="157"/>
    </row>
    <row r="779" spans="2:10" ht="15">
      <c r="B779" s="125" t="str">
        <f>INDEX(SUM!D:D,MATCH(SUM!$F$3,SUM!B:B,0),0)</f>
        <v>P108</v>
      </c>
      <c r="C779" s="127">
        <v>3</v>
      </c>
      <c r="D779" s="124" t="s">
        <v>681</v>
      </c>
      <c r="E779" s="127">
        <f t="shared" si="12"/>
        <v>2018</v>
      </c>
      <c r="F779" s="124" t="s">
        <v>788</v>
      </c>
      <c r="G779" s="128" t="str">
        <f>'04'!B116</f>
        <v>1.7.30.00.00</v>
      </c>
      <c r="H779" s="125" t="str">
        <f>'04'!C116</f>
        <v>Transferências de Instituições Privadas</v>
      </c>
      <c r="I779" s="129">
        <f>'04'!D116</f>
        <v>0</v>
      </c>
      <c r="J779" s="157"/>
    </row>
    <row r="780" spans="2:10" ht="15">
      <c r="B780" s="125" t="str">
        <f>INDEX(SUM!D:D,MATCH(SUM!$F$3,SUM!B:B,0),0)</f>
        <v>P108</v>
      </c>
      <c r="C780" s="127">
        <v>3</v>
      </c>
      <c r="D780" s="124" t="s">
        <v>681</v>
      </c>
      <c r="E780" s="127">
        <f t="shared" si="12"/>
        <v>2018</v>
      </c>
      <c r="F780" s="124" t="s">
        <v>789</v>
      </c>
      <c r="G780" s="128" t="str">
        <f>'04'!B117</f>
        <v>1.7.40.00.00</v>
      </c>
      <c r="H780" s="125" t="str">
        <f>'04'!C117</f>
        <v>Transferências do Exterior</v>
      </c>
      <c r="I780" s="129">
        <f>'04'!D117</f>
        <v>0</v>
      </c>
      <c r="J780" s="157"/>
    </row>
    <row r="781" spans="2:10" ht="15">
      <c r="B781" s="125" t="str">
        <f>INDEX(SUM!D:D,MATCH(SUM!$F$3,SUM!B:B,0),0)</f>
        <v>P108</v>
      </c>
      <c r="C781" s="127">
        <v>3</v>
      </c>
      <c r="D781" s="124" t="s">
        <v>681</v>
      </c>
      <c r="E781" s="127">
        <f aca="true" t="shared" si="13" ref="E781:E844">E780</f>
        <v>2018</v>
      </c>
      <c r="F781" s="124" t="s">
        <v>790</v>
      </c>
      <c r="G781" s="128" t="str">
        <f>'04'!B118</f>
        <v>1.7.50.00.00</v>
      </c>
      <c r="H781" s="125" t="str">
        <f>'04'!C118</f>
        <v>Transferências de Pessoas</v>
      </c>
      <c r="I781" s="129">
        <f>'04'!D118</f>
        <v>0</v>
      </c>
      <c r="J781" s="157"/>
    </row>
    <row r="782" spans="2:10" ht="15">
      <c r="B782" s="125" t="str">
        <f>INDEX(SUM!D:D,MATCH(SUM!$F$3,SUM!B:B,0),0)</f>
        <v>P108</v>
      </c>
      <c r="C782" s="127">
        <v>3</v>
      </c>
      <c r="D782" s="124" t="s">
        <v>681</v>
      </c>
      <c r="E782" s="127">
        <f t="shared" si="13"/>
        <v>2018</v>
      </c>
      <c r="F782" s="124" t="s">
        <v>791</v>
      </c>
      <c r="G782" s="128" t="str">
        <f>'04'!B119</f>
        <v>1.7.60.00.00</v>
      </c>
      <c r="H782" s="125" t="str">
        <f>'04'!C119</f>
        <v>Transferências de Convênios</v>
      </c>
      <c r="I782" s="129">
        <f>'04'!D119</f>
        <v>0</v>
      </c>
      <c r="J782" s="157"/>
    </row>
    <row r="783" spans="2:10" ht="15">
      <c r="B783" s="125" t="str">
        <f>INDEX(SUM!D:D,MATCH(SUM!$F$3,SUM!B:B,0),0)</f>
        <v>P108</v>
      </c>
      <c r="C783" s="127">
        <v>3</v>
      </c>
      <c r="D783" s="124" t="s">
        <v>681</v>
      </c>
      <c r="E783" s="127">
        <f t="shared" si="13"/>
        <v>2018</v>
      </c>
      <c r="F783" s="124" t="s">
        <v>792</v>
      </c>
      <c r="G783" s="128" t="str">
        <f>'04'!B120</f>
        <v>1.7.61.00.00</v>
      </c>
      <c r="H783" s="125" t="str">
        <f>'04'!C120</f>
        <v>Transferências de Convênios da União e de Suas Entidades</v>
      </c>
      <c r="I783" s="129">
        <f>'04'!D120</f>
        <v>0</v>
      </c>
      <c r="J783" s="157"/>
    </row>
    <row r="784" spans="2:10" ht="15">
      <c r="B784" s="125" t="str">
        <f>INDEX(SUM!D:D,MATCH(SUM!$F$3,SUM!B:B,0),0)</f>
        <v>P108</v>
      </c>
      <c r="C784" s="127">
        <v>3</v>
      </c>
      <c r="D784" s="124" t="s">
        <v>681</v>
      </c>
      <c r="E784" s="127">
        <f t="shared" si="13"/>
        <v>2018</v>
      </c>
      <c r="F784" s="124" t="s">
        <v>793</v>
      </c>
      <c r="G784" s="128" t="str">
        <f>'04'!B121</f>
        <v>1.7.61.01.00</v>
      </c>
      <c r="H784" s="125" t="str">
        <f>'04'!C121</f>
        <v>Sistema Único de Saúde - SUS</v>
      </c>
      <c r="I784" s="129">
        <f>'04'!D121</f>
        <v>0</v>
      </c>
      <c r="J784" s="157"/>
    </row>
    <row r="785" spans="2:10" ht="15">
      <c r="B785" s="125" t="str">
        <f>INDEX(SUM!D:D,MATCH(SUM!$F$3,SUM!B:B,0),0)</f>
        <v>P108</v>
      </c>
      <c r="C785" s="127">
        <v>3</v>
      </c>
      <c r="D785" s="124" t="s">
        <v>681</v>
      </c>
      <c r="E785" s="127">
        <f t="shared" si="13"/>
        <v>2018</v>
      </c>
      <c r="F785" s="124" t="s">
        <v>794</v>
      </c>
      <c r="G785" s="128" t="str">
        <f>'04'!B122</f>
        <v>1.7.61.02.00</v>
      </c>
      <c r="H785" s="125" t="str">
        <f>'04'!C122</f>
        <v>Destinadas a Programas de Educação</v>
      </c>
      <c r="I785" s="129">
        <f>'04'!D122</f>
        <v>0</v>
      </c>
      <c r="J785" s="157"/>
    </row>
    <row r="786" spans="2:10" ht="15">
      <c r="B786" s="125" t="str">
        <f>INDEX(SUM!D:D,MATCH(SUM!$F$3,SUM!B:B,0),0)</f>
        <v>P108</v>
      </c>
      <c r="C786" s="127">
        <v>3</v>
      </c>
      <c r="D786" s="124" t="s">
        <v>681</v>
      </c>
      <c r="E786" s="127">
        <f t="shared" si="13"/>
        <v>2018</v>
      </c>
      <c r="F786" s="124" t="s">
        <v>795</v>
      </c>
      <c r="G786" s="128" t="str">
        <f>'04'!B123</f>
        <v>1.7.61.03.00</v>
      </c>
      <c r="H786" s="125" t="str">
        <f>'04'!C123</f>
        <v>Destinadas a Programas de Assistência Social</v>
      </c>
      <c r="I786" s="129">
        <f>'04'!D123</f>
        <v>0</v>
      </c>
      <c r="J786" s="157"/>
    </row>
    <row r="787" spans="2:10" ht="15">
      <c r="B787" s="125" t="str">
        <f>INDEX(SUM!D:D,MATCH(SUM!$F$3,SUM!B:B,0),0)</f>
        <v>P108</v>
      </c>
      <c r="C787" s="127">
        <v>3</v>
      </c>
      <c r="D787" s="124" t="s">
        <v>681</v>
      </c>
      <c r="E787" s="127">
        <f t="shared" si="13"/>
        <v>2018</v>
      </c>
      <c r="F787" s="124" t="s">
        <v>796</v>
      </c>
      <c r="G787" s="128" t="str">
        <f>'04'!B124</f>
        <v>1.7.61.04.00</v>
      </c>
      <c r="H787" s="125" t="str">
        <f>'04'!C124</f>
        <v>Destinadas aos Programas de Combate à Fome</v>
      </c>
      <c r="I787" s="129">
        <f>'04'!D124</f>
        <v>0</v>
      </c>
      <c r="J787" s="157"/>
    </row>
    <row r="788" spans="2:10" ht="15">
      <c r="B788" s="125" t="str">
        <f>INDEX(SUM!D:D,MATCH(SUM!$F$3,SUM!B:B,0),0)</f>
        <v>P108</v>
      </c>
      <c r="C788" s="127">
        <v>3</v>
      </c>
      <c r="D788" s="124" t="s">
        <v>681</v>
      </c>
      <c r="E788" s="127">
        <f t="shared" si="13"/>
        <v>2018</v>
      </c>
      <c r="F788" s="124" t="s">
        <v>797</v>
      </c>
      <c r="G788" s="128" t="str">
        <f>'04'!B125</f>
        <v>1.7.61.05.00</v>
      </c>
      <c r="H788" s="125" t="str">
        <f>'04'!C125</f>
        <v>Destinadas a Programas de Saneamento Básico</v>
      </c>
      <c r="I788" s="129">
        <f>'04'!D125</f>
        <v>0</v>
      </c>
      <c r="J788" s="157"/>
    </row>
    <row r="789" spans="2:10" ht="15">
      <c r="B789" s="125" t="str">
        <f>INDEX(SUM!D:D,MATCH(SUM!$F$3,SUM!B:B,0),0)</f>
        <v>P108</v>
      </c>
      <c r="C789" s="127">
        <v>3</v>
      </c>
      <c r="D789" s="124" t="s">
        <v>681</v>
      </c>
      <c r="E789" s="127">
        <f t="shared" si="13"/>
        <v>2018</v>
      </c>
      <c r="F789" s="124" t="s">
        <v>798</v>
      </c>
      <c r="G789" s="128" t="str">
        <f>'04'!B126</f>
        <v>1.7.61.99.00</v>
      </c>
      <c r="H789" s="125" t="str">
        <f>'04'!C126</f>
        <v>Outras Transferências de Convênios da União</v>
      </c>
      <c r="I789" s="129">
        <f>'04'!D126</f>
        <v>0</v>
      </c>
      <c r="J789" s="157"/>
    </row>
    <row r="790" spans="2:10" ht="15">
      <c r="B790" s="125" t="str">
        <f>INDEX(SUM!D:D,MATCH(SUM!$F$3,SUM!B:B,0),0)</f>
        <v>P108</v>
      </c>
      <c r="C790" s="127">
        <v>3</v>
      </c>
      <c r="D790" s="124" t="s">
        <v>681</v>
      </c>
      <c r="E790" s="127">
        <f t="shared" si="13"/>
        <v>2018</v>
      </c>
      <c r="F790" s="124" t="s">
        <v>799</v>
      </c>
      <c r="G790" s="128" t="str">
        <f>'04'!B127</f>
        <v>1.7.62.00.00</v>
      </c>
      <c r="H790" s="125" t="str">
        <f>'04'!C127</f>
        <v>Transferências de Convênios dos Estados e de Suas Entidades</v>
      </c>
      <c r="I790" s="129">
        <f>'04'!D127</f>
        <v>0</v>
      </c>
      <c r="J790" s="157"/>
    </row>
    <row r="791" spans="2:10" ht="15">
      <c r="B791" s="125" t="str">
        <f>INDEX(SUM!D:D,MATCH(SUM!$F$3,SUM!B:B,0),0)</f>
        <v>P108</v>
      </c>
      <c r="C791" s="127">
        <v>3</v>
      </c>
      <c r="D791" s="124" t="s">
        <v>681</v>
      </c>
      <c r="E791" s="127">
        <f t="shared" si="13"/>
        <v>2018</v>
      </c>
      <c r="F791" s="124" t="s">
        <v>800</v>
      </c>
      <c r="G791" s="128" t="str">
        <f>'04'!B128</f>
        <v>1.7.62.01.00</v>
      </c>
      <c r="H791" s="125" t="str">
        <f>'04'!C128</f>
        <v>Destinadas ao Sistema Único de Saúde - SUS</v>
      </c>
      <c r="I791" s="129">
        <f>'04'!D128</f>
        <v>0</v>
      </c>
      <c r="J791" s="157"/>
    </row>
    <row r="792" spans="2:10" ht="15">
      <c r="B792" s="125" t="str">
        <f>INDEX(SUM!D:D,MATCH(SUM!$F$3,SUM!B:B,0),0)</f>
        <v>P108</v>
      </c>
      <c r="C792" s="127">
        <v>3</v>
      </c>
      <c r="D792" s="124" t="s">
        <v>681</v>
      </c>
      <c r="E792" s="127">
        <f t="shared" si="13"/>
        <v>2018</v>
      </c>
      <c r="F792" s="124" t="s">
        <v>801</v>
      </c>
      <c r="G792" s="128" t="str">
        <f>'04'!B129</f>
        <v>1.7.62.02.00</v>
      </c>
      <c r="H792" s="125" t="str">
        <f>'04'!C129</f>
        <v>Destinadas a Programas de Educação</v>
      </c>
      <c r="I792" s="129">
        <f>'04'!D129</f>
        <v>0</v>
      </c>
      <c r="J792" s="157"/>
    </row>
    <row r="793" spans="2:10" ht="15">
      <c r="B793" s="125" t="str">
        <f>INDEX(SUM!D:D,MATCH(SUM!$F$3,SUM!B:B,0),0)</f>
        <v>P108</v>
      </c>
      <c r="C793" s="127">
        <v>3</v>
      </c>
      <c r="D793" s="124" t="s">
        <v>681</v>
      </c>
      <c r="E793" s="127">
        <f t="shared" si="13"/>
        <v>2018</v>
      </c>
      <c r="F793" s="124" t="s">
        <v>802</v>
      </c>
      <c r="G793" s="128" t="str">
        <f>'04'!B130</f>
        <v>1.7.62.99.00</v>
      </c>
      <c r="H793" s="125" t="str">
        <f>'04'!C130</f>
        <v>Outras Transferências de Convênios dos Estados</v>
      </c>
      <c r="I793" s="129">
        <f>'04'!D130</f>
        <v>0</v>
      </c>
      <c r="J793" s="157"/>
    </row>
    <row r="794" spans="2:10" ht="15">
      <c r="B794" s="125" t="str">
        <f>INDEX(SUM!D:D,MATCH(SUM!$F$3,SUM!B:B,0),0)</f>
        <v>P108</v>
      </c>
      <c r="C794" s="127">
        <v>3</v>
      </c>
      <c r="D794" s="124" t="s">
        <v>681</v>
      </c>
      <c r="E794" s="127">
        <f t="shared" si="13"/>
        <v>2018</v>
      </c>
      <c r="F794" s="124" t="s">
        <v>803</v>
      </c>
      <c r="G794" s="128" t="str">
        <f>'04'!B131</f>
        <v>1.7.63.00.00</v>
      </c>
      <c r="H794" s="125" t="str">
        <f>'04'!C131</f>
        <v>Transferências de Convênios dos Municípios e de Suas Entidades</v>
      </c>
      <c r="I794" s="129">
        <f>'04'!D131</f>
        <v>0</v>
      </c>
      <c r="J794" s="157"/>
    </row>
    <row r="795" spans="2:10" ht="15">
      <c r="B795" s="125" t="str">
        <f>INDEX(SUM!D:D,MATCH(SUM!$F$3,SUM!B:B,0),0)</f>
        <v>P108</v>
      </c>
      <c r="C795" s="127">
        <v>3</v>
      </c>
      <c r="D795" s="124" t="s">
        <v>681</v>
      </c>
      <c r="E795" s="127">
        <f t="shared" si="13"/>
        <v>2018</v>
      </c>
      <c r="F795" s="124" t="s">
        <v>804</v>
      </c>
      <c r="G795" s="128" t="str">
        <f>'04'!B132</f>
        <v>1.7.63.01.00</v>
      </c>
      <c r="H795" s="125" t="str">
        <f>'04'!C132</f>
        <v>Destinadas ao Sistema Único de Saúde - SUS</v>
      </c>
      <c r="I795" s="129">
        <f>'04'!D132</f>
        <v>0</v>
      </c>
      <c r="J795" s="157"/>
    </row>
    <row r="796" spans="2:10" ht="15">
      <c r="B796" s="125" t="str">
        <f>INDEX(SUM!D:D,MATCH(SUM!$F$3,SUM!B:B,0),0)</f>
        <v>P108</v>
      </c>
      <c r="C796" s="127">
        <v>3</v>
      </c>
      <c r="D796" s="124" t="s">
        <v>681</v>
      </c>
      <c r="E796" s="127">
        <f t="shared" si="13"/>
        <v>2018</v>
      </c>
      <c r="F796" s="124" t="s">
        <v>805</v>
      </c>
      <c r="G796" s="128" t="str">
        <f>'04'!B133</f>
        <v>1.7.63.02.00</v>
      </c>
      <c r="H796" s="125" t="str">
        <f>'04'!C133</f>
        <v>Destinadas a Programas de Educação</v>
      </c>
      <c r="I796" s="129">
        <f>'04'!D133</f>
        <v>0</v>
      </c>
      <c r="J796" s="157"/>
    </row>
    <row r="797" spans="2:10" ht="15">
      <c r="B797" s="125" t="str">
        <f>INDEX(SUM!D:D,MATCH(SUM!$F$3,SUM!B:B,0),0)</f>
        <v>P108</v>
      </c>
      <c r="C797" s="127">
        <v>3</v>
      </c>
      <c r="D797" s="124" t="s">
        <v>681</v>
      </c>
      <c r="E797" s="127">
        <f t="shared" si="13"/>
        <v>2018</v>
      </c>
      <c r="F797" s="124" t="s">
        <v>806</v>
      </c>
      <c r="G797" s="128" t="str">
        <f>'04'!B134</f>
        <v>1.7.63.99.00</v>
      </c>
      <c r="H797" s="125" t="str">
        <f>'04'!C134</f>
        <v>Outras Transferências de Convênios dos Municípios</v>
      </c>
      <c r="I797" s="129">
        <f>'04'!D134</f>
        <v>0</v>
      </c>
      <c r="J797" s="157"/>
    </row>
    <row r="798" spans="2:10" ht="15">
      <c r="B798" s="125" t="str">
        <f>INDEX(SUM!D:D,MATCH(SUM!$F$3,SUM!B:B,0),0)</f>
        <v>P108</v>
      </c>
      <c r="C798" s="127">
        <v>3</v>
      </c>
      <c r="D798" s="124" t="s">
        <v>681</v>
      </c>
      <c r="E798" s="127">
        <f t="shared" si="13"/>
        <v>2018</v>
      </c>
      <c r="F798" s="124" t="s">
        <v>807</v>
      </c>
      <c r="G798" s="128" t="str">
        <f>'04'!B135</f>
        <v>1.7.64.00.00</v>
      </c>
      <c r="H798" s="125" t="str">
        <f>'04'!C135</f>
        <v>Transferências de Convênios de Instituições Privadas</v>
      </c>
      <c r="I798" s="129">
        <f>'04'!D135</f>
        <v>0</v>
      </c>
      <c r="J798" s="157"/>
    </row>
    <row r="799" spans="2:10" ht="15">
      <c r="B799" s="125" t="str">
        <f>INDEX(SUM!D:D,MATCH(SUM!$F$3,SUM!B:B,0),0)</f>
        <v>P108</v>
      </c>
      <c r="C799" s="127">
        <v>3</v>
      </c>
      <c r="D799" s="124" t="s">
        <v>681</v>
      </c>
      <c r="E799" s="127">
        <f t="shared" si="13"/>
        <v>2018</v>
      </c>
      <c r="F799" s="124" t="s">
        <v>808</v>
      </c>
      <c r="G799" s="128" t="str">
        <f>'04'!B136</f>
        <v>1.7.65.00.00</v>
      </c>
      <c r="H799" s="125" t="str">
        <f>'04'!C136</f>
        <v>Transferência de Convênios do Exterior</v>
      </c>
      <c r="I799" s="129">
        <f>'04'!D136</f>
        <v>0</v>
      </c>
      <c r="J799" s="157"/>
    </row>
    <row r="800" spans="2:10" ht="15">
      <c r="B800" s="125" t="str">
        <f>INDEX(SUM!D:D,MATCH(SUM!$F$3,SUM!B:B,0),0)</f>
        <v>P108</v>
      </c>
      <c r="C800" s="127">
        <v>3</v>
      </c>
      <c r="D800" s="124" t="s">
        <v>681</v>
      </c>
      <c r="E800" s="127">
        <f t="shared" si="13"/>
        <v>2018</v>
      </c>
      <c r="F800" s="124" t="s">
        <v>809</v>
      </c>
      <c r="G800" s="128" t="str">
        <f>'04'!B137</f>
        <v>1.7.70.00.00</v>
      </c>
      <c r="H800" s="125" t="str">
        <f>'04'!C137</f>
        <v>Transferências para o Combate à Fome</v>
      </c>
      <c r="I800" s="129">
        <f>'04'!D137</f>
        <v>0</v>
      </c>
      <c r="J800" s="157"/>
    </row>
    <row r="801" spans="2:10" ht="15">
      <c r="B801" s="125" t="str">
        <f>INDEX(SUM!D:D,MATCH(SUM!$F$3,SUM!B:B,0),0)</f>
        <v>P108</v>
      </c>
      <c r="C801" s="127">
        <v>3</v>
      </c>
      <c r="D801" s="124" t="s">
        <v>681</v>
      </c>
      <c r="E801" s="127">
        <f t="shared" si="13"/>
        <v>2018</v>
      </c>
      <c r="F801" s="124" t="s">
        <v>810</v>
      </c>
      <c r="G801" s="128" t="str">
        <f>'04'!B138</f>
        <v>1.7.71.00.00</v>
      </c>
      <c r="H801" s="125" t="str">
        <f>'04'!C138</f>
        <v>Provenientes do Exterior</v>
      </c>
      <c r="I801" s="129">
        <f>'04'!D138</f>
        <v>0</v>
      </c>
      <c r="J801" s="157"/>
    </row>
    <row r="802" spans="2:10" ht="15">
      <c r="B802" s="125" t="str">
        <f>INDEX(SUM!D:D,MATCH(SUM!$F$3,SUM!B:B,0),0)</f>
        <v>P108</v>
      </c>
      <c r="C802" s="127">
        <v>3</v>
      </c>
      <c r="D802" s="124" t="s">
        <v>681</v>
      </c>
      <c r="E802" s="127">
        <f t="shared" si="13"/>
        <v>2018</v>
      </c>
      <c r="F802" s="124" t="s">
        <v>811</v>
      </c>
      <c r="G802" s="128" t="str">
        <f>'04'!B139</f>
        <v>1.7.72.00.00</v>
      </c>
      <c r="H802" s="125" t="str">
        <f>'04'!C139</f>
        <v>Provenientes de Pessoas Jurídicas</v>
      </c>
      <c r="I802" s="129">
        <f>'04'!D139</f>
        <v>0</v>
      </c>
      <c r="J802" s="157"/>
    </row>
    <row r="803" spans="2:10" ht="15">
      <c r="B803" s="125" t="str">
        <f>INDEX(SUM!D:D,MATCH(SUM!$F$3,SUM!B:B,0),0)</f>
        <v>P108</v>
      </c>
      <c r="C803" s="127">
        <v>3</v>
      </c>
      <c r="D803" s="124" t="s">
        <v>681</v>
      </c>
      <c r="E803" s="127">
        <f t="shared" si="13"/>
        <v>2018</v>
      </c>
      <c r="F803" s="124" t="s">
        <v>812</v>
      </c>
      <c r="G803" s="128" t="str">
        <f>'04'!B140</f>
        <v>1.7.73.00.00</v>
      </c>
      <c r="H803" s="125" t="str">
        <f>'04'!C140</f>
        <v>Provenientes de Pessoas Físicas</v>
      </c>
      <c r="I803" s="129">
        <f>'04'!D140</f>
        <v>0</v>
      </c>
      <c r="J803" s="157"/>
    </row>
    <row r="804" spans="2:10" ht="15">
      <c r="B804" s="125" t="str">
        <f>INDEX(SUM!D:D,MATCH(SUM!$F$3,SUM!B:B,0),0)</f>
        <v>P108</v>
      </c>
      <c r="C804" s="127">
        <v>3</v>
      </c>
      <c r="D804" s="124" t="s">
        <v>681</v>
      </c>
      <c r="E804" s="127">
        <f t="shared" si="13"/>
        <v>2018</v>
      </c>
      <c r="F804" s="124" t="s">
        <v>813</v>
      </c>
      <c r="G804" s="128" t="str">
        <f>'04'!B141</f>
        <v>1.7.74.00.00</v>
      </c>
      <c r="H804" s="125" t="str">
        <f>'04'!C141</f>
        <v>Provenientes de Depósitos não Identificados</v>
      </c>
      <c r="I804" s="129">
        <f>'04'!D141</f>
        <v>0</v>
      </c>
      <c r="J804" s="157"/>
    </row>
    <row r="805" spans="2:10" ht="15">
      <c r="B805" s="125" t="str">
        <f>INDEX(SUM!D:D,MATCH(SUM!$F$3,SUM!B:B,0),0)</f>
        <v>P108</v>
      </c>
      <c r="C805" s="127">
        <v>3</v>
      </c>
      <c r="D805" s="124" t="s">
        <v>681</v>
      </c>
      <c r="E805" s="127">
        <f t="shared" si="13"/>
        <v>2018</v>
      </c>
      <c r="F805" s="124" t="s">
        <v>814</v>
      </c>
      <c r="G805" s="128" t="str">
        <f>'04'!B142</f>
        <v>1.9.00.00.00</v>
      </c>
      <c r="H805" s="125" t="str">
        <f>'04'!C142</f>
        <v>OUTRAS RECEITAS CORRENTES</v>
      </c>
      <c r="I805" s="129">
        <f>'04'!D142</f>
        <v>0</v>
      </c>
      <c r="J805" s="157"/>
    </row>
    <row r="806" spans="2:10" ht="15">
      <c r="B806" s="125" t="str">
        <f>INDEX(SUM!D:D,MATCH(SUM!$F$3,SUM!B:B,0),0)</f>
        <v>P108</v>
      </c>
      <c r="C806" s="127">
        <v>3</v>
      </c>
      <c r="D806" s="124" t="s">
        <v>681</v>
      </c>
      <c r="E806" s="127">
        <f t="shared" si="13"/>
        <v>2018</v>
      </c>
      <c r="F806" s="124" t="s">
        <v>815</v>
      </c>
      <c r="G806" s="128" t="str">
        <f>'04'!B143</f>
        <v>1.9.10.00.00</v>
      </c>
      <c r="H806" s="125" t="str">
        <f>'04'!C143</f>
        <v>Multas e Juros de Mora</v>
      </c>
      <c r="I806" s="129">
        <f>'04'!D143</f>
        <v>0</v>
      </c>
      <c r="J806" s="157"/>
    </row>
    <row r="807" spans="2:10" ht="15">
      <c r="B807" s="125" t="str">
        <f>INDEX(SUM!D:D,MATCH(SUM!$F$3,SUM!B:B,0),0)</f>
        <v>P108</v>
      </c>
      <c r="C807" s="127">
        <v>3</v>
      </c>
      <c r="D807" s="124" t="s">
        <v>681</v>
      </c>
      <c r="E807" s="127">
        <f t="shared" si="13"/>
        <v>2018</v>
      </c>
      <c r="F807" s="124" t="s">
        <v>816</v>
      </c>
      <c r="G807" s="128" t="str">
        <f>'04'!B144</f>
        <v>1.9.11.00.00</v>
      </c>
      <c r="H807" s="125" t="str">
        <f>'04'!C144</f>
        <v>Multas e Juros de Mora dos Tributos</v>
      </c>
      <c r="I807" s="129">
        <f>'04'!D144</f>
        <v>0</v>
      </c>
      <c r="J807" s="157"/>
    </row>
    <row r="808" spans="2:10" ht="15">
      <c r="B808" s="125" t="str">
        <f>INDEX(SUM!D:D,MATCH(SUM!$F$3,SUM!B:B,0),0)</f>
        <v>P108</v>
      </c>
      <c r="C808" s="127">
        <v>3</v>
      </c>
      <c r="D808" s="124" t="s">
        <v>681</v>
      </c>
      <c r="E808" s="127">
        <f t="shared" si="13"/>
        <v>2018</v>
      </c>
      <c r="F808" s="124" t="s">
        <v>817</v>
      </c>
      <c r="G808" s="128" t="str">
        <f>'04'!B145</f>
        <v>1.9.11.10.00</v>
      </c>
      <c r="H808" s="125" t="str">
        <f>'04'!C145</f>
        <v>Multas e Juros de Mora do Imposto sobre a Propriedade Predial e Territorial Urbana - IPTU</v>
      </c>
      <c r="I808" s="129">
        <f>'04'!D145</f>
        <v>0</v>
      </c>
      <c r="J808" s="157"/>
    </row>
    <row r="809" spans="2:10" ht="15">
      <c r="B809" s="125" t="str">
        <f>INDEX(SUM!D:D,MATCH(SUM!$F$3,SUM!B:B,0),0)</f>
        <v>P108</v>
      </c>
      <c r="C809" s="127">
        <v>3</v>
      </c>
      <c r="D809" s="124" t="s">
        <v>681</v>
      </c>
      <c r="E809" s="127">
        <f t="shared" si="13"/>
        <v>2018</v>
      </c>
      <c r="F809" s="124" t="s">
        <v>818</v>
      </c>
      <c r="G809" s="128" t="str">
        <f>'04'!B146</f>
        <v>1.9.11.20.00</v>
      </c>
      <c r="H809" s="125" t="str">
        <f>'04'!C146</f>
        <v>Multas e Juros de Mora do Imposto sobre Transmissão Inter Vivos - ITBI </v>
      </c>
      <c r="I809" s="129">
        <f>'04'!D146</f>
        <v>0</v>
      </c>
      <c r="J809" s="157"/>
    </row>
    <row r="810" spans="2:10" ht="15">
      <c r="B810" s="125" t="str">
        <f>INDEX(SUM!D:D,MATCH(SUM!$F$3,SUM!B:B,0),0)</f>
        <v>P108</v>
      </c>
      <c r="C810" s="127">
        <v>3</v>
      </c>
      <c r="D810" s="124" t="s">
        <v>681</v>
      </c>
      <c r="E810" s="127">
        <f t="shared" si="13"/>
        <v>2018</v>
      </c>
      <c r="F810" s="124" t="s">
        <v>819</v>
      </c>
      <c r="G810" s="128" t="str">
        <f>'04'!B147</f>
        <v>1.9.11.30.00</v>
      </c>
      <c r="H810" s="125" t="str">
        <f>'04'!C147</f>
        <v>Multas e Juros de Mora do Imposto sobre Serviços de Qualquer Natureza - ISS </v>
      </c>
      <c r="I810" s="129">
        <f>'04'!D147</f>
        <v>0</v>
      </c>
      <c r="J810" s="157"/>
    </row>
    <row r="811" spans="2:10" ht="15">
      <c r="B811" s="125" t="str">
        <f>INDEX(SUM!D:D,MATCH(SUM!$F$3,SUM!B:B,0),0)</f>
        <v>P108</v>
      </c>
      <c r="C811" s="127">
        <v>3</v>
      </c>
      <c r="D811" s="124" t="s">
        <v>681</v>
      </c>
      <c r="E811" s="127">
        <f t="shared" si="13"/>
        <v>2018</v>
      </c>
      <c r="F811" s="124" t="s">
        <v>820</v>
      </c>
      <c r="G811" s="128" t="str">
        <f>'04'!B148</f>
        <v>1.9.11.40.00</v>
      </c>
      <c r="H811" s="125" t="str">
        <f>'04'!C148</f>
        <v>Multas e Juros de Mora do Imposto de Renda Retido na Fonte - IRRF</v>
      </c>
      <c r="I811" s="129">
        <f>'04'!D148</f>
        <v>0</v>
      </c>
      <c r="J811" s="157"/>
    </row>
    <row r="812" spans="2:10" ht="15">
      <c r="B812" s="125" t="str">
        <f>INDEX(SUM!D:D,MATCH(SUM!$F$3,SUM!B:B,0),0)</f>
        <v>P108</v>
      </c>
      <c r="C812" s="127">
        <v>3</v>
      </c>
      <c r="D812" s="124" t="s">
        <v>681</v>
      </c>
      <c r="E812" s="127">
        <f t="shared" si="13"/>
        <v>2018</v>
      </c>
      <c r="F812" s="124" t="s">
        <v>821</v>
      </c>
      <c r="G812" s="128" t="str">
        <f>'04'!B149</f>
        <v>1.9.11.50.00</v>
      </c>
      <c r="H812" s="125" t="str">
        <f>'04'!C149</f>
        <v>Multas e Juros de Mora de outros tributos</v>
      </c>
      <c r="I812" s="129">
        <f>'04'!D149</f>
        <v>0</v>
      </c>
      <c r="J812" s="157"/>
    </row>
    <row r="813" spans="2:10" ht="15">
      <c r="B813" s="125" t="str">
        <f>INDEX(SUM!D:D,MATCH(SUM!$F$3,SUM!B:B,0),0)</f>
        <v>P108</v>
      </c>
      <c r="C813" s="127">
        <v>3</v>
      </c>
      <c r="D813" s="124" t="s">
        <v>681</v>
      </c>
      <c r="E813" s="127">
        <f t="shared" si="13"/>
        <v>2018</v>
      </c>
      <c r="F813" s="124" t="s">
        <v>822</v>
      </c>
      <c r="G813" s="128" t="str">
        <f>'04'!B150</f>
        <v>1.9.13.00.00</v>
      </c>
      <c r="H813" s="125" t="str">
        <f>'04'!C150</f>
        <v>Multa e Juros de Mora da Dívida Ativa</v>
      </c>
      <c r="I813" s="129">
        <f>'04'!D150</f>
        <v>0</v>
      </c>
      <c r="J813" s="157"/>
    </row>
    <row r="814" spans="2:10" ht="15">
      <c r="B814" s="125" t="str">
        <f>INDEX(SUM!D:D,MATCH(SUM!$F$3,SUM!B:B,0),0)</f>
        <v>P108</v>
      </c>
      <c r="C814" s="127">
        <v>3</v>
      </c>
      <c r="D814" s="124" t="s">
        <v>681</v>
      </c>
      <c r="E814" s="127">
        <f t="shared" si="13"/>
        <v>2018</v>
      </c>
      <c r="F814" s="124" t="s">
        <v>823</v>
      </c>
      <c r="G814" s="128" t="str">
        <f>'04'!B151</f>
        <v>1.9.13.01.00</v>
      </c>
      <c r="H814" s="125" t="str">
        <f>'04'!C151</f>
        <v>Multa e Juros de Mora da Dívida Ativa dos Tributos</v>
      </c>
      <c r="I814" s="129">
        <f>'04'!D151</f>
        <v>0</v>
      </c>
      <c r="J814" s="157"/>
    </row>
    <row r="815" spans="2:10" ht="15">
      <c r="B815" s="125" t="str">
        <f>INDEX(SUM!D:D,MATCH(SUM!$F$3,SUM!B:B,0),0)</f>
        <v>P108</v>
      </c>
      <c r="C815" s="127">
        <v>3</v>
      </c>
      <c r="D815" s="124" t="s">
        <v>681</v>
      </c>
      <c r="E815" s="127">
        <f t="shared" si="13"/>
        <v>2018</v>
      </c>
      <c r="F815" s="124" t="s">
        <v>824</v>
      </c>
      <c r="G815" s="128" t="str">
        <f>'04'!B152</f>
        <v>1.9.13.01.10</v>
      </c>
      <c r="H815" s="125" t="str">
        <f>'04'!C152</f>
        <v>Multas e Juros de Mora da Divida Ativa do Imposto sobre a Propriedade Predial e Territorial Urbana - IPTU</v>
      </c>
      <c r="I815" s="129">
        <f>'04'!D152</f>
        <v>0</v>
      </c>
      <c r="J815" s="157"/>
    </row>
    <row r="816" spans="2:10" ht="15">
      <c r="B816" s="125" t="str">
        <f>INDEX(SUM!D:D,MATCH(SUM!$F$3,SUM!B:B,0),0)</f>
        <v>P108</v>
      </c>
      <c r="C816" s="127">
        <v>3</v>
      </c>
      <c r="D816" s="124" t="s">
        <v>681</v>
      </c>
      <c r="E816" s="127">
        <f t="shared" si="13"/>
        <v>2018</v>
      </c>
      <c r="F816" s="124" t="s">
        <v>825</v>
      </c>
      <c r="G816" s="128" t="str">
        <f>'04'!B153</f>
        <v>1.9.13.01.20</v>
      </c>
      <c r="H816" s="125" t="str">
        <f>'04'!C153</f>
        <v>Multas e Juros de Mora da Divida Ativa do Imposto sobre Transmissão Inter Vivos - ITBI </v>
      </c>
      <c r="I816" s="129">
        <f>'04'!D153</f>
        <v>0</v>
      </c>
      <c r="J816" s="157"/>
    </row>
    <row r="817" spans="2:10" ht="15">
      <c r="B817" s="125" t="str">
        <f>INDEX(SUM!D:D,MATCH(SUM!$F$3,SUM!B:B,0),0)</f>
        <v>P108</v>
      </c>
      <c r="C817" s="127">
        <v>3</v>
      </c>
      <c r="D817" s="124" t="s">
        <v>681</v>
      </c>
      <c r="E817" s="127">
        <f t="shared" si="13"/>
        <v>2018</v>
      </c>
      <c r="F817" s="124" t="s">
        <v>826</v>
      </c>
      <c r="G817" s="128" t="str">
        <f>'04'!B154</f>
        <v>1.9.13.01.30</v>
      </c>
      <c r="H817" s="125" t="str">
        <f>'04'!C154</f>
        <v>Multas e Juros de Mora da Divida Ativa do Imposto sobre Serviços de Qualquer Natureza - ISS </v>
      </c>
      <c r="I817" s="129">
        <f>'04'!D154</f>
        <v>0</v>
      </c>
      <c r="J817" s="157"/>
    </row>
    <row r="818" spans="2:10" ht="15">
      <c r="B818" s="125" t="str">
        <f>INDEX(SUM!D:D,MATCH(SUM!$F$3,SUM!B:B,0),0)</f>
        <v>P108</v>
      </c>
      <c r="C818" s="127">
        <v>3</v>
      </c>
      <c r="D818" s="124" t="s">
        <v>681</v>
      </c>
      <c r="E818" s="127">
        <f t="shared" si="13"/>
        <v>2018</v>
      </c>
      <c r="F818" s="124" t="s">
        <v>827</v>
      </c>
      <c r="G818" s="128" t="str">
        <f>'04'!B155</f>
        <v>1.9.13.01.40</v>
      </c>
      <c r="H818" s="125" t="str">
        <f>'04'!C155</f>
        <v>Multas e Juros de Mora da Divida Ativa do Imposto de Renda Retido na Fonte - IRRF</v>
      </c>
      <c r="I818" s="129">
        <f>'04'!D155</f>
        <v>0</v>
      </c>
      <c r="J818" s="157"/>
    </row>
    <row r="819" spans="2:10" ht="15">
      <c r="B819" s="125" t="str">
        <f>INDEX(SUM!D:D,MATCH(SUM!$F$3,SUM!B:B,0),0)</f>
        <v>P108</v>
      </c>
      <c r="C819" s="127">
        <v>3</v>
      </c>
      <c r="D819" s="124" t="s">
        <v>681</v>
      </c>
      <c r="E819" s="127">
        <f t="shared" si="13"/>
        <v>2018</v>
      </c>
      <c r="F819" s="124" t="s">
        <v>828</v>
      </c>
      <c r="G819" s="128" t="str">
        <f>'04'!B156</f>
        <v>1.9.13.01.99</v>
      </c>
      <c r="H819" s="125" t="str">
        <f>'04'!C156</f>
        <v>Multas e Juros de Mora da Divida Ativa de outros tributos</v>
      </c>
      <c r="I819" s="129">
        <f>'04'!D156</f>
        <v>0</v>
      </c>
      <c r="J819" s="157"/>
    </row>
    <row r="820" spans="2:10" ht="15">
      <c r="B820" s="125" t="str">
        <f>INDEX(SUM!D:D,MATCH(SUM!$F$3,SUM!B:B,0),0)</f>
        <v>P108</v>
      </c>
      <c r="C820" s="127">
        <v>3</v>
      </c>
      <c r="D820" s="124" t="s">
        <v>681</v>
      </c>
      <c r="E820" s="127">
        <f t="shared" si="13"/>
        <v>2018</v>
      </c>
      <c r="F820" s="124" t="s">
        <v>829</v>
      </c>
      <c r="G820" s="128" t="str">
        <f>'04'!B157</f>
        <v>1.9.13.02.00</v>
      </c>
      <c r="H820" s="125" t="str">
        <f>'04'!C157</f>
        <v>Multa e Juros de Mora da Dívida Ativa Não Tributária</v>
      </c>
      <c r="I820" s="129">
        <f>'04'!D157</f>
        <v>0</v>
      </c>
      <c r="J820" s="157"/>
    </row>
    <row r="821" spans="2:10" ht="15">
      <c r="B821" s="125" t="str">
        <f>INDEX(SUM!D:D,MATCH(SUM!$F$3,SUM!B:B,0),0)</f>
        <v>P108</v>
      </c>
      <c r="C821" s="127">
        <v>3</v>
      </c>
      <c r="D821" s="124" t="s">
        <v>681</v>
      </c>
      <c r="E821" s="127">
        <f t="shared" si="13"/>
        <v>2018</v>
      </c>
      <c r="F821" s="124" t="s">
        <v>830</v>
      </c>
      <c r="G821" s="128" t="str">
        <f>'04'!B158</f>
        <v>1.9.18.00.00</v>
      </c>
      <c r="H821" s="125" t="str">
        <f>'04'!C158</f>
        <v>Multas e Juros de Mora de Receitas Não Tributárias</v>
      </c>
      <c r="I821" s="129">
        <f>'04'!D158</f>
        <v>0</v>
      </c>
      <c r="J821" s="157"/>
    </row>
    <row r="822" spans="2:10" ht="15">
      <c r="B822" s="125" t="str">
        <f>INDEX(SUM!D:D,MATCH(SUM!$F$3,SUM!B:B,0),0)</f>
        <v>P108</v>
      </c>
      <c r="C822" s="127">
        <v>3</v>
      </c>
      <c r="D822" s="124" t="s">
        <v>681</v>
      </c>
      <c r="E822" s="127">
        <f t="shared" si="13"/>
        <v>2018</v>
      </c>
      <c r="F822" s="124" t="s">
        <v>831</v>
      </c>
      <c r="G822" s="128" t="str">
        <f>'04'!B159</f>
        <v>1.9.19.00.00</v>
      </c>
      <c r="H822" s="125" t="str">
        <f>'04'!C159</f>
        <v>Multas de Outras Origens</v>
      </c>
      <c r="I822" s="129">
        <f>'04'!D159</f>
        <v>0</v>
      </c>
      <c r="J822" s="157"/>
    </row>
    <row r="823" spans="2:10" ht="15">
      <c r="B823" s="125" t="str">
        <f>INDEX(SUM!D:D,MATCH(SUM!$F$3,SUM!B:B,0),0)</f>
        <v>P108</v>
      </c>
      <c r="C823" s="127">
        <v>3</v>
      </c>
      <c r="D823" s="124" t="s">
        <v>681</v>
      </c>
      <c r="E823" s="127">
        <f t="shared" si="13"/>
        <v>2018</v>
      </c>
      <c r="F823" s="124" t="s">
        <v>832</v>
      </c>
      <c r="G823" s="128" t="str">
        <f>'04'!B160</f>
        <v>1.9.20.00.00</v>
      </c>
      <c r="H823" s="125" t="str">
        <f>'04'!C160</f>
        <v>Indenizações e Restituições</v>
      </c>
      <c r="I823" s="129">
        <f>'04'!D160</f>
        <v>0</v>
      </c>
      <c r="J823" s="157"/>
    </row>
    <row r="824" spans="2:10" ht="15">
      <c r="B824" s="125" t="str">
        <f>INDEX(SUM!D:D,MATCH(SUM!$F$3,SUM!B:B,0),0)</f>
        <v>P108</v>
      </c>
      <c r="C824" s="127">
        <v>3</v>
      </c>
      <c r="D824" s="124" t="s">
        <v>681</v>
      </c>
      <c r="E824" s="127">
        <f t="shared" si="13"/>
        <v>2018</v>
      </c>
      <c r="F824" s="124" t="s">
        <v>833</v>
      </c>
      <c r="G824" s="128" t="str">
        <f>'04'!B161</f>
        <v>1.9.30.00.00</v>
      </c>
      <c r="H824" s="125" t="str">
        <f>'04'!C161</f>
        <v>Receita da Dívida Ativa</v>
      </c>
      <c r="I824" s="129">
        <f>'04'!D161</f>
        <v>0</v>
      </c>
      <c r="J824" s="157"/>
    </row>
    <row r="825" spans="2:10" ht="15">
      <c r="B825" s="125" t="str">
        <f>INDEX(SUM!D:D,MATCH(SUM!$F$3,SUM!B:B,0),0)</f>
        <v>P108</v>
      </c>
      <c r="C825" s="127">
        <v>3</v>
      </c>
      <c r="D825" s="124" t="s">
        <v>681</v>
      </c>
      <c r="E825" s="127">
        <f t="shared" si="13"/>
        <v>2018</v>
      </c>
      <c r="F825" s="124" t="s">
        <v>834</v>
      </c>
      <c r="G825" s="128" t="str">
        <f>'04'!B162</f>
        <v>1.9.31.00.00</v>
      </c>
      <c r="H825" s="125" t="str">
        <f>'04'!C162</f>
        <v>Receita da Dívida Ativa Tributária</v>
      </c>
      <c r="I825" s="129">
        <f>'04'!D162</f>
        <v>0</v>
      </c>
      <c r="J825" s="157"/>
    </row>
    <row r="826" spans="2:10" ht="15">
      <c r="B826" s="125" t="str">
        <f>INDEX(SUM!D:D,MATCH(SUM!$F$3,SUM!B:B,0),0)</f>
        <v>P108</v>
      </c>
      <c r="C826" s="127">
        <v>3</v>
      </c>
      <c r="D826" s="124" t="s">
        <v>681</v>
      </c>
      <c r="E826" s="127">
        <f t="shared" si="13"/>
        <v>2018</v>
      </c>
      <c r="F826" s="124" t="s">
        <v>835</v>
      </c>
      <c r="G826" s="128" t="str">
        <f>'04'!B163</f>
        <v>1.9.31.10.00</v>
      </c>
      <c r="H826" s="125" t="str">
        <f>'04'!C163</f>
        <v>Divida Ativa do Imposto sobre a Propriedade Predial e Territorial Urbana - IPTU</v>
      </c>
      <c r="I826" s="129">
        <f>'04'!D163</f>
        <v>0</v>
      </c>
      <c r="J826" s="157"/>
    </row>
    <row r="827" spans="2:10" ht="15">
      <c r="B827" s="125" t="str">
        <f>INDEX(SUM!D:D,MATCH(SUM!$F$3,SUM!B:B,0),0)</f>
        <v>P108</v>
      </c>
      <c r="C827" s="127">
        <v>3</v>
      </c>
      <c r="D827" s="124" t="s">
        <v>681</v>
      </c>
      <c r="E827" s="127">
        <f t="shared" si="13"/>
        <v>2018</v>
      </c>
      <c r="F827" s="124" t="s">
        <v>836</v>
      </c>
      <c r="G827" s="128" t="str">
        <f>'04'!B164</f>
        <v>1.9.31.20.00</v>
      </c>
      <c r="H827" s="125" t="str">
        <f>'04'!C164</f>
        <v>Divida Ativa do Imposto sobre Transmissão Inter Vivos - ITBI </v>
      </c>
      <c r="I827" s="129">
        <f>'04'!D164</f>
        <v>0</v>
      </c>
      <c r="J827" s="157"/>
    </row>
    <row r="828" spans="2:10" ht="15">
      <c r="B828" s="125" t="str">
        <f>INDEX(SUM!D:D,MATCH(SUM!$F$3,SUM!B:B,0),0)</f>
        <v>P108</v>
      </c>
      <c r="C828" s="127">
        <v>3</v>
      </c>
      <c r="D828" s="124" t="s">
        <v>681</v>
      </c>
      <c r="E828" s="127">
        <f t="shared" si="13"/>
        <v>2018</v>
      </c>
      <c r="F828" s="124" t="s">
        <v>837</v>
      </c>
      <c r="G828" s="128" t="str">
        <f>'04'!B165</f>
        <v>1.9.31.30.00</v>
      </c>
      <c r="H828" s="125" t="str">
        <f>'04'!C165</f>
        <v>Divida Ativa do Imposto sobre Serviços de Qualquer Natureza - ISS </v>
      </c>
      <c r="I828" s="129">
        <f>'04'!D165</f>
        <v>0</v>
      </c>
      <c r="J828" s="157"/>
    </row>
    <row r="829" spans="2:10" ht="15">
      <c r="B829" s="125" t="str">
        <f>INDEX(SUM!D:D,MATCH(SUM!$F$3,SUM!B:B,0),0)</f>
        <v>P108</v>
      </c>
      <c r="C829" s="127">
        <v>3</v>
      </c>
      <c r="D829" s="124" t="s">
        <v>681</v>
      </c>
      <c r="E829" s="127">
        <f t="shared" si="13"/>
        <v>2018</v>
      </c>
      <c r="F829" s="124" t="s">
        <v>838</v>
      </c>
      <c r="G829" s="128" t="str">
        <f>'04'!B166</f>
        <v>1.9.31.40.00</v>
      </c>
      <c r="H829" s="125" t="str">
        <f>'04'!C166</f>
        <v>Divida Ativa do Imposto de Renda Retido na Fonte - IRRF</v>
      </c>
      <c r="I829" s="129">
        <f>'04'!D166</f>
        <v>0</v>
      </c>
      <c r="J829" s="157"/>
    </row>
    <row r="830" spans="2:10" ht="15">
      <c r="B830" s="125" t="str">
        <f>INDEX(SUM!D:D,MATCH(SUM!$F$3,SUM!B:B,0),0)</f>
        <v>P108</v>
      </c>
      <c r="C830" s="127">
        <v>3</v>
      </c>
      <c r="D830" s="124" t="s">
        <v>681</v>
      </c>
      <c r="E830" s="127">
        <f t="shared" si="13"/>
        <v>2018</v>
      </c>
      <c r="F830" s="124" t="s">
        <v>839</v>
      </c>
      <c r="G830" s="128" t="str">
        <f>'04'!B167</f>
        <v>1.9.31.50.00</v>
      </c>
      <c r="H830" s="125" t="str">
        <f>'04'!C167</f>
        <v>Divida Ativa de outros tributos</v>
      </c>
      <c r="I830" s="129">
        <f>'04'!D167</f>
        <v>0</v>
      </c>
      <c r="J830" s="157"/>
    </row>
    <row r="831" spans="2:10" ht="15">
      <c r="B831" s="125" t="str">
        <f>INDEX(SUM!D:D,MATCH(SUM!$F$3,SUM!B:B,0),0)</f>
        <v>P108</v>
      </c>
      <c r="C831" s="127">
        <v>3</v>
      </c>
      <c r="D831" s="124" t="s">
        <v>681</v>
      </c>
      <c r="E831" s="127">
        <f t="shared" si="13"/>
        <v>2018</v>
      </c>
      <c r="F831" s="124" t="s">
        <v>840</v>
      </c>
      <c r="G831" s="128" t="str">
        <f>'04'!B168</f>
        <v>1.9.32.00.00</v>
      </c>
      <c r="H831" s="125" t="str">
        <f>'04'!C168</f>
        <v>Receita da Dívida Ativa Não Tributária</v>
      </c>
      <c r="I831" s="129">
        <f>'04'!D168</f>
        <v>0</v>
      </c>
      <c r="J831" s="157"/>
    </row>
    <row r="832" spans="2:10" ht="15">
      <c r="B832" s="125" t="str">
        <f>INDEX(SUM!D:D,MATCH(SUM!$F$3,SUM!B:B,0),0)</f>
        <v>P108</v>
      </c>
      <c r="C832" s="127">
        <v>3</v>
      </c>
      <c r="D832" s="124" t="s">
        <v>681</v>
      </c>
      <c r="E832" s="127">
        <f t="shared" si="13"/>
        <v>2018</v>
      </c>
      <c r="F832" s="124" t="s">
        <v>841</v>
      </c>
      <c r="G832" s="128" t="str">
        <f>'04'!B169</f>
        <v>1.9.90.00.00</v>
      </c>
      <c r="H832" s="125" t="str">
        <f>'04'!C169</f>
        <v>Receitas Diversas</v>
      </c>
      <c r="I832" s="129">
        <f>'04'!D169</f>
        <v>0</v>
      </c>
      <c r="J832" s="157"/>
    </row>
    <row r="833" spans="2:10" ht="15">
      <c r="B833" s="125" t="str">
        <f>INDEX(SUM!D:D,MATCH(SUM!$F$3,SUM!B:B,0),0)</f>
        <v>P108</v>
      </c>
      <c r="C833" s="127">
        <v>3</v>
      </c>
      <c r="D833" s="124" t="s">
        <v>681</v>
      </c>
      <c r="E833" s="127">
        <f t="shared" si="13"/>
        <v>2018</v>
      </c>
      <c r="F833" s="124" t="s">
        <v>842</v>
      </c>
      <c r="G833" s="128" t="str">
        <f>'04'!B170</f>
        <v>2.0.00.00.00</v>
      </c>
      <c r="H833" s="125" t="str">
        <f>'04'!C170</f>
        <v>RECEITAS DE CAPITAL</v>
      </c>
      <c r="I833" s="129">
        <f>'04'!D170</f>
        <v>0</v>
      </c>
      <c r="J833" s="157"/>
    </row>
    <row r="834" spans="2:10" ht="15">
      <c r="B834" s="125" t="str">
        <f>INDEX(SUM!D:D,MATCH(SUM!$F$3,SUM!B:B,0),0)</f>
        <v>P108</v>
      </c>
      <c r="C834" s="127">
        <v>3</v>
      </c>
      <c r="D834" s="124" t="s">
        <v>681</v>
      </c>
      <c r="E834" s="127">
        <f t="shared" si="13"/>
        <v>2018</v>
      </c>
      <c r="F834" s="124" t="s">
        <v>843</v>
      </c>
      <c r="G834" s="128" t="str">
        <f>'04'!B171</f>
        <v>2.1.00.00.00</v>
      </c>
      <c r="H834" s="125" t="str">
        <f>'04'!C171</f>
        <v>Operações de Crédito</v>
      </c>
      <c r="I834" s="129">
        <f>'04'!D171</f>
        <v>0</v>
      </c>
      <c r="J834" s="157"/>
    </row>
    <row r="835" spans="2:10" ht="15">
      <c r="B835" s="125" t="str">
        <f>INDEX(SUM!D:D,MATCH(SUM!$F$3,SUM!B:B,0),0)</f>
        <v>P108</v>
      </c>
      <c r="C835" s="127">
        <v>3</v>
      </c>
      <c r="D835" s="124" t="s">
        <v>681</v>
      </c>
      <c r="E835" s="127">
        <f t="shared" si="13"/>
        <v>2018</v>
      </c>
      <c r="F835" s="124" t="s">
        <v>844</v>
      </c>
      <c r="G835" s="128" t="str">
        <f>'04'!B172</f>
        <v>2.1.10.00.00</v>
      </c>
      <c r="H835" s="125" t="str">
        <f>'04'!C172</f>
        <v>Operações de Crédito Internas</v>
      </c>
      <c r="I835" s="129">
        <f>'04'!D172</f>
        <v>0</v>
      </c>
      <c r="J835" s="157"/>
    </row>
    <row r="836" spans="2:10" ht="15">
      <c r="B836" s="125" t="str">
        <f>INDEX(SUM!D:D,MATCH(SUM!$F$3,SUM!B:B,0),0)</f>
        <v>P108</v>
      </c>
      <c r="C836" s="127">
        <v>3</v>
      </c>
      <c r="D836" s="124" t="s">
        <v>681</v>
      </c>
      <c r="E836" s="127">
        <f t="shared" si="13"/>
        <v>2018</v>
      </c>
      <c r="F836" s="124" t="s">
        <v>845</v>
      </c>
      <c r="G836" s="128" t="str">
        <f>'04'!B173</f>
        <v>2.1.20.00.00</v>
      </c>
      <c r="H836" s="125" t="str">
        <f>'04'!C173</f>
        <v>Operações de Crédito Externas</v>
      </c>
      <c r="I836" s="129">
        <f>'04'!D173</f>
        <v>0</v>
      </c>
      <c r="J836" s="157"/>
    </row>
    <row r="837" spans="2:10" ht="15">
      <c r="B837" s="125" t="str">
        <f>INDEX(SUM!D:D,MATCH(SUM!$F$3,SUM!B:B,0),0)</f>
        <v>P108</v>
      </c>
      <c r="C837" s="127">
        <v>3</v>
      </c>
      <c r="D837" s="124" t="s">
        <v>681</v>
      </c>
      <c r="E837" s="127">
        <f t="shared" si="13"/>
        <v>2018</v>
      </c>
      <c r="F837" s="124" t="s">
        <v>846</v>
      </c>
      <c r="G837" s="128" t="str">
        <f>'04'!B174</f>
        <v>2.2.00.00.00</v>
      </c>
      <c r="H837" s="125" t="str">
        <f>'04'!C174</f>
        <v>Alienação de Bens</v>
      </c>
      <c r="I837" s="129">
        <f>'04'!D174</f>
        <v>0</v>
      </c>
      <c r="J837" s="157"/>
    </row>
    <row r="838" spans="2:10" ht="15">
      <c r="B838" s="125" t="str">
        <f>INDEX(SUM!D:D,MATCH(SUM!$F$3,SUM!B:B,0),0)</f>
        <v>P108</v>
      </c>
      <c r="C838" s="127">
        <v>3</v>
      </c>
      <c r="D838" s="124" t="s">
        <v>681</v>
      </c>
      <c r="E838" s="127">
        <f t="shared" si="13"/>
        <v>2018</v>
      </c>
      <c r="F838" s="124" t="s">
        <v>847</v>
      </c>
      <c r="G838" s="128" t="str">
        <f>'04'!B175</f>
        <v>2.2.10.00.00</v>
      </c>
      <c r="H838" s="125" t="str">
        <f>'04'!C175</f>
        <v>Alienação de Bens Móveis</v>
      </c>
      <c r="I838" s="129">
        <f>'04'!D175</f>
        <v>0</v>
      </c>
      <c r="J838" s="157"/>
    </row>
    <row r="839" spans="2:10" ht="15">
      <c r="B839" s="125" t="str">
        <f>INDEX(SUM!D:D,MATCH(SUM!$F$3,SUM!B:B,0),0)</f>
        <v>P108</v>
      </c>
      <c r="C839" s="127">
        <v>3</v>
      </c>
      <c r="D839" s="124" t="s">
        <v>681</v>
      </c>
      <c r="E839" s="127">
        <f t="shared" si="13"/>
        <v>2018</v>
      </c>
      <c r="F839" s="124" t="s">
        <v>848</v>
      </c>
      <c r="G839" s="128" t="str">
        <f>'04'!B176</f>
        <v>2.2.20.00.00</v>
      </c>
      <c r="H839" s="125" t="str">
        <f>'04'!C176</f>
        <v>Alienação de Bens Imóveis</v>
      </c>
      <c r="I839" s="129">
        <f>'04'!D176</f>
        <v>0</v>
      </c>
      <c r="J839" s="157"/>
    </row>
    <row r="840" spans="2:10" ht="15">
      <c r="B840" s="125" t="str">
        <f>INDEX(SUM!D:D,MATCH(SUM!$F$3,SUM!B:B,0),0)</f>
        <v>P108</v>
      </c>
      <c r="C840" s="127">
        <v>3</v>
      </c>
      <c r="D840" s="124" t="s">
        <v>681</v>
      </c>
      <c r="E840" s="127">
        <f t="shared" si="13"/>
        <v>2018</v>
      </c>
      <c r="F840" s="124" t="s">
        <v>849</v>
      </c>
      <c r="G840" s="128" t="str">
        <f>'04'!B177</f>
        <v>2.3.00.00.00</v>
      </c>
      <c r="H840" s="125" t="str">
        <f>'04'!C177</f>
        <v>Amortização de Empréstimos</v>
      </c>
      <c r="I840" s="129">
        <f>'04'!D177</f>
        <v>0</v>
      </c>
      <c r="J840" s="157"/>
    </row>
    <row r="841" spans="2:10" ht="15">
      <c r="B841" s="125" t="str">
        <f>INDEX(SUM!D:D,MATCH(SUM!$F$3,SUM!B:B,0),0)</f>
        <v>P108</v>
      </c>
      <c r="C841" s="127">
        <v>3</v>
      </c>
      <c r="D841" s="124" t="s">
        <v>681</v>
      </c>
      <c r="E841" s="127">
        <f t="shared" si="13"/>
        <v>2018</v>
      </c>
      <c r="F841" s="124" t="s">
        <v>850</v>
      </c>
      <c r="G841" s="128" t="str">
        <f>'04'!B178</f>
        <v>2.4.00.00.00</v>
      </c>
      <c r="H841" s="125" t="str">
        <f>'04'!C178</f>
        <v>Transferências de Capital</v>
      </c>
      <c r="I841" s="129">
        <f>'04'!D178</f>
        <v>0</v>
      </c>
      <c r="J841" s="157"/>
    </row>
    <row r="842" spans="2:10" ht="15">
      <c r="B842" s="125" t="str">
        <f>INDEX(SUM!D:D,MATCH(SUM!$F$3,SUM!B:B,0),0)</f>
        <v>P108</v>
      </c>
      <c r="C842" s="127">
        <v>3</v>
      </c>
      <c r="D842" s="124" t="s">
        <v>681</v>
      </c>
      <c r="E842" s="127">
        <f t="shared" si="13"/>
        <v>2018</v>
      </c>
      <c r="F842" s="124" t="s">
        <v>851</v>
      </c>
      <c r="G842" s="128" t="str">
        <f>'04'!B179</f>
        <v>2.4.20.00.00</v>
      </c>
      <c r="H842" s="125" t="str">
        <f>'04'!C179</f>
        <v>Transferências Intergovernamentais</v>
      </c>
      <c r="I842" s="129">
        <f>'04'!D179</f>
        <v>0</v>
      </c>
      <c r="J842" s="157"/>
    </row>
    <row r="843" spans="2:10" ht="15">
      <c r="B843" s="125" t="str">
        <f>INDEX(SUM!D:D,MATCH(SUM!$F$3,SUM!B:B,0),0)</f>
        <v>P108</v>
      </c>
      <c r="C843" s="127">
        <v>3</v>
      </c>
      <c r="D843" s="124" t="s">
        <v>681</v>
      </c>
      <c r="E843" s="127">
        <f t="shared" si="13"/>
        <v>2018</v>
      </c>
      <c r="F843" s="124" t="s">
        <v>852</v>
      </c>
      <c r="G843" s="128" t="str">
        <f>'04'!B180</f>
        <v>2.4.21.00.00</v>
      </c>
      <c r="H843" s="125" t="str">
        <f>'04'!C180</f>
        <v>Transferências da União</v>
      </c>
      <c r="I843" s="129">
        <f>'04'!D180</f>
        <v>0</v>
      </c>
      <c r="J843" s="157"/>
    </row>
    <row r="844" spans="2:10" ht="15">
      <c r="B844" s="125" t="str">
        <f>INDEX(SUM!D:D,MATCH(SUM!$F$3,SUM!B:B,0),0)</f>
        <v>P108</v>
      </c>
      <c r="C844" s="127">
        <v>3</v>
      </c>
      <c r="D844" s="124" t="s">
        <v>681</v>
      </c>
      <c r="E844" s="127">
        <f t="shared" si="13"/>
        <v>2018</v>
      </c>
      <c r="F844" s="124" t="s">
        <v>853</v>
      </c>
      <c r="G844" s="128" t="str">
        <f>'04'!B181</f>
        <v>2.4.21.01.00</v>
      </c>
      <c r="H844" s="125" t="str">
        <f>'04'!C181</f>
        <v>Transferências de Recursos do Sistema Único de Saúde – SUS</v>
      </c>
      <c r="I844" s="129">
        <f>'04'!D181</f>
        <v>0</v>
      </c>
      <c r="J844" s="157"/>
    </row>
    <row r="845" spans="2:10" ht="15">
      <c r="B845" s="125" t="str">
        <f>INDEX(SUM!D:D,MATCH(SUM!$F$3,SUM!B:B,0),0)</f>
        <v>P108</v>
      </c>
      <c r="C845" s="127">
        <v>3</v>
      </c>
      <c r="D845" s="124" t="s">
        <v>681</v>
      </c>
      <c r="E845" s="127">
        <f aca="true" t="shared" si="14" ref="E845:E876">E844</f>
        <v>2018</v>
      </c>
      <c r="F845" s="124" t="s">
        <v>854</v>
      </c>
      <c r="G845" s="128" t="str">
        <f>'04'!B182</f>
        <v>2.4.21.02.00</v>
      </c>
      <c r="H845" s="125" t="str">
        <f>'04'!C182</f>
        <v>Transferências de Recursos Destinados a Programas de Educação</v>
      </c>
      <c r="I845" s="129">
        <f>'04'!D182</f>
        <v>0</v>
      </c>
      <c r="J845" s="157"/>
    </row>
    <row r="846" spans="2:10" ht="15">
      <c r="B846" s="125" t="str">
        <f>INDEX(SUM!D:D,MATCH(SUM!$F$3,SUM!B:B,0),0)</f>
        <v>P108</v>
      </c>
      <c r="C846" s="127">
        <v>3</v>
      </c>
      <c r="D846" s="124" t="s">
        <v>681</v>
      </c>
      <c r="E846" s="127">
        <f t="shared" si="14"/>
        <v>2018</v>
      </c>
      <c r="F846" s="124" t="s">
        <v>855</v>
      </c>
      <c r="G846" s="128" t="str">
        <f>'04'!B183</f>
        <v>2.4.21.37.00</v>
      </c>
      <c r="H846" s="125" t="str">
        <f>'04'!C183</f>
        <v>Transferências a Consórcios Públicos</v>
      </c>
      <c r="I846" s="129">
        <f>'04'!D183</f>
        <v>0</v>
      </c>
      <c r="J846" s="157"/>
    </row>
    <row r="847" spans="2:10" ht="15">
      <c r="B847" s="125" t="str">
        <f>INDEX(SUM!D:D,MATCH(SUM!$F$3,SUM!B:B,0),0)</f>
        <v>P108</v>
      </c>
      <c r="C847" s="127">
        <v>3</v>
      </c>
      <c r="D847" s="124" t="s">
        <v>681</v>
      </c>
      <c r="E847" s="127">
        <f t="shared" si="14"/>
        <v>2018</v>
      </c>
      <c r="F847" s="124" t="s">
        <v>856</v>
      </c>
      <c r="G847" s="128" t="str">
        <f>'04'!B184</f>
        <v>2.4.21.99.00</v>
      </c>
      <c r="H847" s="125" t="str">
        <f>'04'!C184</f>
        <v>Outras Transferências da União</v>
      </c>
      <c r="I847" s="129">
        <f>'04'!D184</f>
        <v>0</v>
      </c>
      <c r="J847" s="157"/>
    </row>
    <row r="848" spans="2:10" ht="15">
      <c r="B848" s="125" t="str">
        <f>INDEX(SUM!D:D,MATCH(SUM!$F$3,SUM!B:B,0),0)</f>
        <v>P108</v>
      </c>
      <c r="C848" s="127">
        <v>3</v>
      </c>
      <c r="D848" s="124" t="s">
        <v>681</v>
      </c>
      <c r="E848" s="127">
        <f t="shared" si="14"/>
        <v>2018</v>
      </c>
      <c r="F848" s="124" t="s">
        <v>857</v>
      </c>
      <c r="G848" s="128" t="str">
        <f>'04'!B185</f>
        <v>2.4.22.00.00</v>
      </c>
      <c r="H848" s="125" t="str">
        <f>'04'!C185</f>
        <v>Transferências dos Estados</v>
      </c>
      <c r="I848" s="129">
        <f>'04'!D185</f>
        <v>0</v>
      </c>
      <c r="J848" s="157"/>
    </row>
    <row r="849" spans="2:10" ht="15">
      <c r="B849" s="125" t="str">
        <f>INDEX(SUM!D:D,MATCH(SUM!$F$3,SUM!B:B,0),0)</f>
        <v>P108</v>
      </c>
      <c r="C849" s="127">
        <v>3</v>
      </c>
      <c r="D849" s="124" t="s">
        <v>681</v>
      </c>
      <c r="E849" s="127">
        <f t="shared" si="14"/>
        <v>2018</v>
      </c>
      <c r="F849" s="124" t="s">
        <v>858</v>
      </c>
      <c r="G849" s="128" t="str">
        <f>'04'!B186</f>
        <v>2.4.22.01.00</v>
      </c>
      <c r="H849" s="125" t="str">
        <f>'04'!C186</f>
        <v>Transferências de Recursos do Sistema Único de Saúde – SUS</v>
      </c>
      <c r="I849" s="129">
        <f>'04'!D186</f>
        <v>0</v>
      </c>
      <c r="J849" s="157"/>
    </row>
    <row r="850" spans="2:10" ht="15">
      <c r="B850" s="125" t="str">
        <f>INDEX(SUM!D:D,MATCH(SUM!$F$3,SUM!B:B,0),0)</f>
        <v>P108</v>
      </c>
      <c r="C850" s="127">
        <v>3</v>
      </c>
      <c r="D850" s="124" t="s">
        <v>681</v>
      </c>
      <c r="E850" s="127">
        <f t="shared" si="14"/>
        <v>2018</v>
      </c>
      <c r="F850" s="124" t="s">
        <v>859</v>
      </c>
      <c r="G850" s="128" t="str">
        <f>'04'!B187</f>
        <v>2.4.22.02.00</v>
      </c>
      <c r="H850" s="125" t="str">
        <f>'04'!C187</f>
        <v>Transferências de Recursos Destinados a Programas de Educação</v>
      </c>
      <c r="I850" s="129">
        <f>'04'!D187</f>
        <v>0</v>
      </c>
      <c r="J850" s="157"/>
    </row>
    <row r="851" spans="2:10" ht="15">
      <c r="B851" s="125" t="str">
        <f>INDEX(SUM!D:D,MATCH(SUM!$F$3,SUM!B:B,0),0)</f>
        <v>P108</v>
      </c>
      <c r="C851" s="127">
        <v>3</v>
      </c>
      <c r="D851" s="124" t="s">
        <v>681</v>
      </c>
      <c r="E851" s="127">
        <f t="shared" si="14"/>
        <v>2018</v>
      </c>
      <c r="F851" s="124" t="s">
        <v>860</v>
      </c>
      <c r="G851" s="128" t="str">
        <f>'04'!B188</f>
        <v>2.4.22.37.00</v>
      </c>
      <c r="H851" s="125" t="str">
        <f>'04'!C188</f>
        <v>Transferências a Consórcios Públicos</v>
      </c>
      <c r="I851" s="129">
        <f>'04'!D188</f>
        <v>0</v>
      </c>
      <c r="J851" s="157"/>
    </row>
    <row r="852" spans="2:10" ht="15">
      <c r="B852" s="125" t="str">
        <f>INDEX(SUM!D:D,MATCH(SUM!$F$3,SUM!B:B,0),0)</f>
        <v>P108</v>
      </c>
      <c r="C852" s="127">
        <v>3</v>
      </c>
      <c r="D852" s="124" t="s">
        <v>681</v>
      </c>
      <c r="E852" s="127">
        <f t="shared" si="14"/>
        <v>2018</v>
      </c>
      <c r="F852" s="124" t="s">
        <v>861</v>
      </c>
      <c r="G852" s="128" t="str">
        <f>'04'!B189</f>
        <v>2.4.22.99.00</v>
      </c>
      <c r="H852" s="125" t="str">
        <f>'04'!C189</f>
        <v>Outras Transferências dos Estados</v>
      </c>
      <c r="I852" s="129">
        <f>'04'!D189</f>
        <v>0</v>
      </c>
      <c r="J852" s="157"/>
    </row>
    <row r="853" spans="2:10" ht="15">
      <c r="B853" s="125" t="str">
        <f>INDEX(SUM!D:D,MATCH(SUM!$F$3,SUM!B:B,0),0)</f>
        <v>P108</v>
      </c>
      <c r="C853" s="127">
        <v>3</v>
      </c>
      <c r="D853" s="124" t="s">
        <v>681</v>
      </c>
      <c r="E853" s="127">
        <f t="shared" si="14"/>
        <v>2018</v>
      </c>
      <c r="F853" s="124" t="s">
        <v>862</v>
      </c>
      <c r="G853" s="128" t="str">
        <f>'04'!B190</f>
        <v>2.4.23.00.00</v>
      </c>
      <c r="H853" s="125" t="str">
        <f>'04'!C190</f>
        <v>Transferências dos Municípios</v>
      </c>
      <c r="I853" s="129">
        <f>'04'!D190</f>
        <v>0</v>
      </c>
      <c r="J853" s="157"/>
    </row>
    <row r="854" spans="2:10" ht="15">
      <c r="B854" s="125" t="str">
        <f>INDEX(SUM!D:D,MATCH(SUM!$F$3,SUM!B:B,0),0)</f>
        <v>P108</v>
      </c>
      <c r="C854" s="127">
        <v>3</v>
      </c>
      <c r="D854" s="124" t="s">
        <v>681</v>
      </c>
      <c r="E854" s="127">
        <f t="shared" si="14"/>
        <v>2018</v>
      </c>
      <c r="F854" s="124" t="s">
        <v>863</v>
      </c>
      <c r="G854" s="128" t="str">
        <f>'04'!B191</f>
        <v>2.4.23.01.00</v>
      </c>
      <c r="H854" s="125" t="str">
        <f>'04'!C191</f>
        <v>Transferência de Recursos Destinados a Programas de Saúde</v>
      </c>
      <c r="I854" s="129">
        <f>'04'!D191</f>
        <v>0</v>
      </c>
      <c r="J854" s="157"/>
    </row>
    <row r="855" spans="2:10" ht="15">
      <c r="B855" s="125" t="str">
        <f>INDEX(SUM!D:D,MATCH(SUM!$F$3,SUM!B:B,0),0)</f>
        <v>P108</v>
      </c>
      <c r="C855" s="127">
        <v>3</v>
      </c>
      <c r="D855" s="124" t="s">
        <v>681</v>
      </c>
      <c r="E855" s="127">
        <f t="shared" si="14"/>
        <v>2018</v>
      </c>
      <c r="F855" s="124" t="s">
        <v>864</v>
      </c>
      <c r="G855" s="128" t="str">
        <f>'04'!B192</f>
        <v>2.4.23.02.00</v>
      </c>
      <c r="H855" s="125" t="str">
        <f>'04'!C192</f>
        <v>Transferências de Recursos Destinados a Programas de Educação</v>
      </c>
      <c r="I855" s="129">
        <f>'04'!D192</f>
        <v>0</v>
      </c>
      <c r="J855" s="157"/>
    </row>
    <row r="856" spans="2:10" ht="15">
      <c r="B856" s="125" t="str">
        <f>INDEX(SUM!D:D,MATCH(SUM!$F$3,SUM!B:B,0),0)</f>
        <v>P108</v>
      </c>
      <c r="C856" s="127">
        <v>3</v>
      </c>
      <c r="D856" s="124" t="s">
        <v>681</v>
      </c>
      <c r="E856" s="127">
        <f t="shared" si="14"/>
        <v>2018</v>
      </c>
      <c r="F856" s="124" t="s">
        <v>865</v>
      </c>
      <c r="G856" s="128" t="str">
        <f>'04'!B193</f>
        <v>2.4.23.37.00</v>
      </c>
      <c r="H856" s="125" t="str">
        <f>'04'!C193</f>
        <v>Transferências a Consórcios Públicos</v>
      </c>
      <c r="I856" s="129">
        <f>'04'!D193</f>
        <v>0</v>
      </c>
      <c r="J856" s="157"/>
    </row>
    <row r="857" spans="2:10" ht="15">
      <c r="B857" s="125" t="str">
        <f>INDEX(SUM!D:D,MATCH(SUM!$F$3,SUM!B:B,0),0)</f>
        <v>P108</v>
      </c>
      <c r="C857" s="127">
        <v>3</v>
      </c>
      <c r="D857" s="124" t="s">
        <v>681</v>
      </c>
      <c r="E857" s="127">
        <f t="shared" si="14"/>
        <v>2018</v>
      </c>
      <c r="F857" s="124" t="s">
        <v>866</v>
      </c>
      <c r="G857" s="128" t="str">
        <f>'04'!B194</f>
        <v>2.4.23.99.00</v>
      </c>
      <c r="H857" s="125" t="str">
        <f>'04'!C194</f>
        <v>Outras Transferências dos Municípios</v>
      </c>
      <c r="I857" s="129">
        <f>'04'!D194</f>
        <v>0</v>
      </c>
      <c r="J857" s="157"/>
    </row>
    <row r="858" spans="2:10" ht="15">
      <c r="B858" s="125" t="str">
        <f>INDEX(SUM!D:D,MATCH(SUM!$F$3,SUM!B:B,0),0)</f>
        <v>P108</v>
      </c>
      <c r="C858" s="127">
        <v>3</v>
      </c>
      <c r="D858" s="124" t="s">
        <v>681</v>
      </c>
      <c r="E858" s="127">
        <f t="shared" si="14"/>
        <v>2018</v>
      </c>
      <c r="F858" s="124" t="s">
        <v>867</v>
      </c>
      <c r="G858" s="128" t="str">
        <f>'04'!B195</f>
        <v>2.4.30.00.00</v>
      </c>
      <c r="H858" s="125" t="str">
        <f>'04'!C195</f>
        <v>Transferências de Instituições Privadas</v>
      </c>
      <c r="I858" s="129">
        <f>'04'!D195</f>
        <v>0</v>
      </c>
      <c r="J858" s="157"/>
    </row>
    <row r="859" spans="2:10" ht="15">
      <c r="B859" s="125" t="str">
        <f>INDEX(SUM!D:D,MATCH(SUM!$F$3,SUM!B:B,0),0)</f>
        <v>P108</v>
      </c>
      <c r="C859" s="127">
        <v>3</v>
      </c>
      <c r="D859" s="124" t="s">
        <v>681</v>
      </c>
      <c r="E859" s="127">
        <f t="shared" si="14"/>
        <v>2018</v>
      </c>
      <c r="F859" s="124" t="s">
        <v>868</v>
      </c>
      <c r="G859" s="128" t="str">
        <f>'04'!B196</f>
        <v>2.4.40.00.00</v>
      </c>
      <c r="H859" s="125" t="str">
        <f>'04'!C196</f>
        <v>Transferências do Exterior</v>
      </c>
      <c r="I859" s="129">
        <f>'04'!D196</f>
        <v>0</v>
      </c>
      <c r="J859" s="157"/>
    </row>
    <row r="860" spans="2:10" ht="15">
      <c r="B860" s="125" t="str">
        <f>INDEX(SUM!D:D,MATCH(SUM!$F$3,SUM!B:B,0),0)</f>
        <v>P108</v>
      </c>
      <c r="C860" s="127">
        <v>3</v>
      </c>
      <c r="D860" s="124" t="s">
        <v>681</v>
      </c>
      <c r="E860" s="127">
        <f t="shared" si="14"/>
        <v>2018</v>
      </c>
      <c r="F860" s="124" t="s">
        <v>869</v>
      </c>
      <c r="G860" s="128" t="str">
        <f>'04'!B197</f>
        <v>2.4.50.00.00</v>
      </c>
      <c r="H860" s="125" t="str">
        <f>'04'!C197</f>
        <v>Transferências de Pessoas</v>
      </c>
      <c r="I860" s="129">
        <f>'04'!D197</f>
        <v>0</v>
      </c>
      <c r="J860" s="157"/>
    </row>
    <row r="861" spans="2:10" ht="15">
      <c r="B861" s="125" t="str">
        <f>INDEX(SUM!D:D,MATCH(SUM!$F$3,SUM!B:B,0),0)</f>
        <v>P108</v>
      </c>
      <c r="C861" s="127">
        <v>3</v>
      </c>
      <c r="D861" s="124" t="s">
        <v>681</v>
      </c>
      <c r="E861" s="127">
        <f t="shared" si="14"/>
        <v>2018</v>
      </c>
      <c r="F861" s="124" t="s">
        <v>870</v>
      </c>
      <c r="G861" s="128" t="str">
        <f>'04'!B198</f>
        <v>2.4.60.00.00</v>
      </c>
      <c r="H861" s="125" t="str">
        <f>'04'!C198</f>
        <v>Transferência de Outras Instituições Públicas</v>
      </c>
      <c r="I861" s="129">
        <f>'04'!D198</f>
        <v>0</v>
      </c>
      <c r="J861" s="157"/>
    </row>
    <row r="862" spans="2:10" ht="15">
      <c r="B862" s="125" t="str">
        <f>INDEX(SUM!D:D,MATCH(SUM!$F$3,SUM!B:B,0),0)</f>
        <v>P108</v>
      </c>
      <c r="C862" s="127">
        <v>3</v>
      </c>
      <c r="D862" s="124" t="s">
        <v>681</v>
      </c>
      <c r="E862" s="127">
        <f t="shared" si="14"/>
        <v>2018</v>
      </c>
      <c r="F862" s="124" t="s">
        <v>871</v>
      </c>
      <c r="G862" s="128" t="str">
        <f>'04'!B199</f>
        <v>2.4.70.00.00</v>
      </c>
      <c r="H862" s="125" t="str">
        <f>'04'!C199</f>
        <v>Transferências de Convênios</v>
      </c>
      <c r="I862" s="129">
        <f>'04'!D199</f>
        <v>0</v>
      </c>
      <c r="J862" s="157"/>
    </row>
    <row r="863" spans="2:10" ht="15">
      <c r="B863" s="125" t="str">
        <f>INDEX(SUM!D:D,MATCH(SUM!$F$3,SUM!B:B,0),0)</f>
        <v>P108</v>
      </c>
      <c r="C863" s="127">
        <v>3</v>
      </c>
      <c r="D863" s="124" t="s">
        <v>681</v>
      </c>
      <c r="E863" s="127">
        <f t="shared" si="14"/>
        <v>2018</v>
      </c>
      <c r="F863" s="124" t="s">
        <v>872</v>
      </c>
      <c r="G863" s="128" t="str">
        <f>'04'!B200</f>
        <v>2.4.71.00.00</v>
      </c>
      <c r="H863" s="125" t="str">
        <f>'04'!C200</f>
        <v>Transferência de Convênios da União e de suas Entidades</v>
      </c>
      <c r="I863" s="129">
        <f>'04'!D200</f>
        <v>0</v>
      </c>
      <c r="J863" s="157"/>
    </row>
    <row r="864" spans="2:10" ht="15">
      <c r="B864" s="125" t="str">
        <f>INDEX(SUM!D:D,MATCH(SUM!$F$3,SUM!B:B,0),0)</f>
        <v>P108</v>
      </c>
      <c r="C864" s="127">
        <v>3</v>
      </c>
      <c r="D864" s="124" t="s">
        <v>681</v>
      </c>
      <c r="E864" s="127">
        <f t="shared" si="14"/>
        <v>2018</v>
      </c>
      <c r="F864" s="124" t="s">
        <v>873</v>
      </c>
      <c r="G864" s="128" t="str">
        <f>'04'!B201</f>
        <v>2.4.71.01.00</v>
      </c>
      <c r="H864" s="125" t="str">
        <f>'04'!C201</f>
        <v>Destinadas ao Sistema Único de Saúde - SUS</v>
      </c>
      <c r="I864" s="129">
        <f>'04'!D201</f>
        <v>0</v>
      </c>
      <c r="J864" s="157"/>
    </row>
    <row r="865" spans="2:10" ht="15">
      <c r="B865" s="125" t="str">
        <f>INDEX(SUM!D:D,MATCH(SUM!$F$3,SUM!B:B,0),0)</f>
        <v>P108</v>
      </c>
      <c r="C865" s="127">
        <v>3</v>
      </c>
      <c r="D865" s="124" t="s">
        <v>681</v>
      </c>
      <c r="E865" s="127">
        <f t="shared" si="14"/>
        <v>2018</v>
      </c>
      <c r="F865" s="124" t="s">
        <v>874</v>
      </c>
      <c r="G865" s="128" t="str">
        <f>'04'!B202</f>
        <v>2.4.71.02.00</v>
      </c>
      <c r="H865" s="125" t="str">
        <f>'04'!C202</f>
        <v>Destinadas a Programas de Educação</v>
      </c>
      <c r="I865" s="129">
        <f>'04'!D202</f>
        <v>0</v>
      </c>
      <c r="J865" s="157"/>
    </row>
    <row r="866" spans="2:10" ht="15">
      <c r="B866" s="125" t="str">
        <f>INDEX(SUM!D:D,MATCH(SUM!$F$3,SUM!B:B,0),0)</f>
        <v>P108</v>
      </c>
      <c r="C866" s="127">
        <v>3</v>
      </c>
      <c r="D866" s="124" t="s">
        <v>681</v>
      </c>
      <c r="E866" s="127">
        <f t="shared" si="14"/>
        <v>2018</v>
      </c>
      <c r="F866" s="124" t="s">
        <v>875</v>
      </c>
      <c r="G866" s="128" t="str">
        <f>'04'!B203</f>
        <v>2.4.71.03.00</v>
      </c>
      <c r="H866" s="125" t="str">
        <f>'04'!C203</f>
        <v>Destinadas a Programas de Saneamento Básico</v>
      </c>
      <c r="I866" s="129">
        <f>'04'!D203</f>
        <v>0</v>
      </c>
      <c r="J866" s="157"/>
    </row>
    <row r="867" spans="2:10" ht="15">
      <c r="B867" s="125" t="str">
        <f>INDEX(SUM!D:D,MATCH(SUM!$F$3,SUM!B:B,0),0)</f>
        <v>P108</v>
      </c>
      <c r="C867" s="127">
        <v>3</v>
      </c>
      <c r="D867" s="124" t="s">
        <v>681</v>
      </c>
      <c r="E867" s="127">
        <f t="shared" si="14"/>
        <v>2018</v>
      </c>
      <c r="F867" s="124" t="s">
        <v>876</v>
      </c>
      <c r="G867" s="128" t="str">
        <f>'04'!B204</f>
        <v>2.4.71.04.00</v>
      </c>
      <c r="H867" s="125" t="str">
        <f>'04'!C204</f>
        <v>Destinadas a Programas de Meio Ambiente</v>
      </c>
      <c r="I867" s="129">
        <f>'04'!D204</f>
        <v>0</v>
      </c>
      <c r="J867" s="157"/>
    </row>
    <row r="868" spans="2:10" ht="15">
      <c r="B868" s="125" t="str">
        <f>INDEX(SUM!D:D,MATCH(SUM!$F$3,SUM!B:B,0),0)</f>
        <v>P108</v>
      </c>
      <c r="C868" s="127">
        <v>3</v>
      </c>
      <c r="D868" s="124" t="s">
        <v>681</v>
      </c>
      <c r="E868" s="127">
        <f t="shared" si="14"/>
        <v>2018</v>
      </c>
      <c r="F868" s="124" t="s">
        <v>877</v>
      </c>
      <c r="G868" s="128" t="str">
        <f>'04'!B205</f>
        <v>2.4.71.05.00</v>
      </c>
      <c r="H868" s="125" t="str">
        <f>'04'!C205</f>
        <v>Destinadas a Programas de Infra-Estrutura em Transporte</v>
      </c>
      <c r="I868" s="129">
        <f>'04'!D205</f>
        <v>0</v>
      </c>
      <c r="J868" s="157"/>
    </row>
    <row r="869" spans="2:10" ht="15">
      <c r="B869" s="125" t="str">
        <f>INDEX(SUM!D:D,MATCH(SUM!$F$3,SUM!B:B,0),0)</f>
        <v>P108</v>
      </c>
      <c r="C869" s="127">
        <v>3</v>
      </c>
      <c r="D869" s="124" t="s">
        <v>681</v>
      </c>
      <c r="E869" s="127">
        <f t="shared" si="14"/>
        <v>2018</v>
      </c>
      <c r="F869" s="124" t="s">
        <v>878</v>
      </c>
      <c r="G869" s="128" t="str">
        <f>'04'!B206</f>
        <v>2.4.71.99.00</v>
      </c>
      <c r="H869" s="125" t="str">
        <f>'04'!C206</f>
        <v>Outras Transferências de Convênios da União</v>
      </c>
      <c r="I869" s="129">
        <f>'04'!D206</f>
        <v>0</v>
      </c>
      <c r="J869" s="157"/>
    </row>
    <row r="870" spans="2:10" ht="15">
      <c r="B870" s="125" t="str">
        <f>INDEX(SUM!D:D,MATCH(SUM!$F$3,SUM!B:B,0),0)</f>
        <v>P108</v>
      </c>
      <c r="C870" s="127">
        <v>3</v>
      </c>
      <c r="D870" s="124" t="s">
        <v>681</v>
      </c>
      <c r="E870" s="127">
        <f t="shared" si="14"/>
        <v>2018</v>
      </c>
      <c r="F870" s="124" t="s">
        <v>879</v>
      </c>
      <c r="G870" s="128" t="str">
        <f>'04'!B207</f>
        <v>2.4.72.00.00</v>
      </c>
      <c r="H870" s="125" t="str">
        <f>'04'!C207</f>
        <v>Transferência de Convênios dos Estados e de suas Entidades</v>
      </c>
      <c r="I870" s="129">
        <f>'04'!D207</f>
        <v>0</v>
      </c>
      <c r="J870" s="157"/>
    </row>
    <row r="871" spans="2:10" ht="15">
      <c r="B871" s="125" t="str">
        <f>INDEX(SUM!D:D,MATCH(SUM!$F$3,SUM!B:B,0),0)</f>
        <v>P108</v>
      </c>
      <c r="C871" s="127">
        <v>3</v>
      </c>
      <c r="D871" s="124" t="s">
        <v>681</v>
      </c>
      <c r="E871" s="127">
        <f t="shared" si="14"/>
        <v>2018</v>
      </c>
      <c r="F871" s="124" t="s">
        <v>880</v>
      </c>
      <c r="G871" s="128" t="str">
        <f>'04'!B208</f>
        <v>2.4.72.01.00</v>
      </c>
      <c r="H871" s="125" t="str">
        <f>'04'!C208</f>
        <v>Destinadas ao Sistema Único de Saúde - SUS</v>
      </c>
      <c r="I871" s="129">
        <f>'04'!D208</f>
        <v>0</v>
      </c>
      <c r="J871" s="157"/>
    </row>
    <row r="872" spans="2:10" ht="15">
      <c r="B872" s="125" t="str">
        <f>INDEX(SUM!D:D,MATCH(SUM!$F$3,SUM!B:B,0),0)</f>
        <v>P108</v>
      </c>
      <c r="C872" s="127">
        <v>3</v>
      </c>
      <c r="D872" s="124" t="s">
        <v>681</v>
      </c>
      <c r="E872" s="127">
        <f t="shared" si="14"/>
        <v>2018</v>
      </c>
      <c r="F872" s="124" t="s">
        <v>881</v>
      </c>
      <c r="G872" s="128" t="str">
        <f>'04'!B209</f>
        <v>2.4.72.02.00</v>
      </c>
      <c r="H872" s="125" t="str">
        <f>'04'!C209</f>
        <v>Destinadas a Programas de Educação</v>
      </c>
      <c r="I872" s="129">
        <f>'04'!D209</f>
        <v>0</v>
      </c>
      <c r="J872" s="157"/>
    </row>
    <row r="873" spans="2:10" ht="15">
      <c r="B873" s="125" t="str">
        <f>INDEX(SUM!D:D,MATCH(SUM!$F$3,SUM!B:B,0),0)</f>
        <v>P108</v>
      </c>
      <c r="C873" s="127">
        <v>3</v>
      </c>
      <c r="D873" s="124" t="s">
        <v>681</v>
      </c>
      <c r="E873" s="127">
        <f t="shared" si="14"/>
        <v>2018</v>
      </c>
      <c r="F873" s="124" t="s">
        <v>882</v>
      </c>
      <c r="G873" s="128" t="str">
        <f>'04'!B210</f>
        <v>2.4.72.03.00</v>
      </c>
      <c r="H873" s="125" t="str">
        <f>'04'!C210</f>
        <v>Destinadas a Programas de Saneamento Básico</v>
      </c>
      <c r="I873" s="129">
        <f>'04'!D210</f>
        <v>0</v>
      </c>
      <c r="J873" s="157"/>
    </row>
    <row r="874" spans="2:10" ht="15">
      <c r="B874" s="125" t="str">
        <f>INDEX(SUM!D:D,MATCH(SUM!$F$3,SUM!B:B,0),0)</f>
        <v>P108</v>
      </c>
      <c r="C874" s="127">
        <v>3</v>
      </c>
      <c r="D874" s="124" t="s">
        <v>681</v>
      </c>
      <c r="E874" s="127">
        <f t="shared" si="14"/>
        <v>2018</v>
      </c>
      <c r="F874" s="124" t="s">
        <v>883</v>
      </c>
      <c r="G874" s="128" t="str">
        <f>'04'!B211</f>
        <v>2.4.72.04.00</v>
      </c>
      <c r="H874" s="125" t="str">
        <f>'04'!C211</f>
        <v>Destinadas a Programas de Meio Ambiente</v>
      </c>
      <c r="I874" s="129">
        <f>'04'!D211</f>
        <v>0</v>
      </c>
      <c r="J874" s="157"/>
    </row>
    <row r="875" spans="2:10" ht="15">
      <c r="B875" s="125" t="str">
        <f>INDEX(SUM!D:D,MATCH(SUM!$F$3,SUM!B:B,0),0)</f>
        <v>P108</v>
      </c>
      <c r="C875" s="127">
        <v>3</v>
      </c>
      <c r="D875" s="124" t="s">
        <v>681</v>
      </c>
      <c r="E875" s="127">
        <f t="shared" si="14"/>
        <v>2018</v>
      </c>
      <c r="F875" s="124" t="s">
        <v>884</v>
      </c>
      <c r="G875" s="128" t="str">
        <f>'04'!B212</f>
        <v>2.4.72.05.00</v>
      </c>
      <c r="H875" s="125" t="str">
        <f>'04'!C212</f>
        <v>Destinadas a Programas de Infra-Estrutura em Transporte</v>
      </c>
      <c r="I875" s="129">
        <f>'04'!D212</f>
        <v>0</v>
      </c>
      <c r="J875" s="157"/>
    </row>
    <row r="876" spans="2:10" ht="15">
      <c r="B876" s="125" t="str">
        <f>INDEX(SUM!D:D,MATCH(SUM!$F$3,SUM!B:B,0),0)</f>
        <v>P108</v>
      </c>
      <c r="C876" s="127">
        <v>3</v>
      </c>
      <c r="D876" s="124" t="s">
        <v>681</v>
      </c>
      <c r="E876" s="127">
        <f t="shared" si="14"/>
        <v>2018</v>
      </c>
      <c r="F876" s="124" t="s">
        <v>885</v>
      </c>
      <c r="G876" s="128" t="str">
        <f>'04'!B213</f>
        <v>2.4.72.99.00</v>
      </c>
      <c r="H876" s="125" t="str">
        <f>'04'!C213</f>
        <v>Outras Transferências de Convênios dos Estados</v>
      </c>
      <c r="I876" s="129">
        <f>'04'!D213</f>
        <v>0</v>
      </c>
      <c r="J876" s="157"/>
    </row>
    <row r="877" spans="2:10" ht="15">
      <c r="B877" s="125" t="str">
        <f>INDEX(SUM!D:D,MATCH(SUM!$F$3,SUM!B:B,0),0)</f>
        <v>P108</v>
      </c>
      <c r="C877" s="127">
        <v>3</v>
      </c>
      <c r="D877" s="124" t="s">
        <v>681</v>
      </c>
      <c r="E877" s="127">
        <f aca="true" t="shared" si="15" ref="E877:E905">E876</f>
        <v>2018</v>
      </c>
      <c r="F877" s="124" t="s">
        <v>886</v>
      </c>
      <c r="G877" s="128" t="str">
        <f>'04'!B214</f>
        <v>2.4.73.00.00</v>
      </c>
      <c r="H877" s="125" t="str">
        <f>'04'!C214</f>
        <v>Transferência de Convênios dos Municípios e de suas Entidades</v>
      </c>
      <c r="I877" s="129">
        <f>'04'!D214</f>
        <v>0</v>
      </c>
      <c r="J877" s="157"/>
    </row>
    <row r="878" spans="2:10" ht="15">
      <c r="B878" s="125" t="str">
        <f>INDEX(SUM!D:D,MATCH(SUM!$F$3,SUM!B:B,0),0)</f>
        <v>P108</v>
      </c>
      <c r="C878" s="127">
        <v>3</v>
      </c>
      <c r="D878" s="124" t="s">
        <v>681</v>
      </c>
      <c r="E878" s="127">
        <f t="shared" si="15"/>
        <v>2018</v>
      </c>
      <c r="F878" s="124" t="s">
        <v>887</v>
      </c>
      <c r="G878" s="128" t="str">
        <f>'04'!B215</f>
        <v>2.4.73.01.00</v>
      </c>
      <c r="H878" s="125" t="str">
        <f>'04'!C215</f>
        <v>Destinados a Programas de Saúde</v>
      </c>
      <c r="I878" s="129">
        <f>'04'!D215</f>
        <v>0</v>
      </c>
      <c r="J878" s="157"/>
    </row>
    <row r="879" spans="2:10" ht="15">
      <c r="B879" s="125" t="str">
        <f>INDEX(SUM!D:D,MATCH(SUM!$F$3,SUM!B:B,0),0)</f>
        <v>P108</v>
      </c>
      <c r="C879" s="127">
        <v>3</v>
      </c>
      <c r="D879" s="124" t="s">
        <v>681</v>
      </c>
      <c r="E879" s="127">
        <f t="shared" si="15"/>
        <v>2018</v>
      </c>
      <c r="F879" s="124" t="s">
        <v>888</v>
      </c>
      <c r="G879" s="128" t="str">
        <f>'04'!B216</f>
        <v>2.4.73.02.00</v>
      </c>
      <c r="H879" s="125" t="str">
        <f>'04'!C216</f>
        <v>Destinadas a Programas de Educação</v>
      </c>
      <c r="I879" s="129">
        <f>'04'!D216</f>
        <v>0</v>
      </c>
      <c r="J879" s="157"/>
    </row>
    <row r="880" spans="2:10" ht="15">
      <c r="B880" s="125" t="str">
        <f>INDEX(SUM!D:D,MATCH(SUM!$F$3,SUM!B:B,0),0)</f>
        <v>P108</v>
      </c>
      <c r="C880" s="127">
        <v>3</v>
      </c>
      <c r="D880" s="124" t="s">
        <v>681</v>
      </c>
      <c r="E880" s="127">
        <f t="shared" si="15"/>
        <v>2018</v>
      </c>
      <c r="F880" s="124" t="s">
        <v>889</v>
      </c>
      <c r="G880" s="128" t="str">
        <f>'04'!B217</f>
        <v>2.4.73.99.00</v>
      </c>
      <c r="H880" s="125" t="str">
        <f>'04'!C217</f>
        <v>Outras Transferências de Convênios dos Municípios</v>
      </c>
      <c r="I880" s="129">
        <f>'04'!D217</f>
        <v>0</v>
      </c>
      <c r="J880" s="157"/>
    </row>
    <row r="881" spans="2:10" ht="15">
      <c r="B881" s="125" t="str">
        <f>INDEX(SUM!D:D,MATCH(SUM!$F$3,SUM!B:B,0),0)</f>
        <v>P108</v>
      </c>
      <c r="C881" s="127">
        <v>3</v>
      </c>
      <c r="D881" s="124" t="s">
        <v>681</v>
      </c>
      <c r="E881" s="127">
        <f t="shared" si="15"/>
        <v>2018</v>
      </c>
      <c r="F881" s="124" t="s">
        <v>890</v>
      </c>
      <c r="G881" s="128" t="str">
        <f>'04'!B218</f>
        <v>2.4.74.00.00</v>
      </c>
      <c r="H881" s="125" t="str">
        <f>'04'!C218</f>
        <v>Transferência de Convênios de Instituições Privadas</v>
      </c>
      <c r="I881" s="129">
        <f>'04'!D218</f>
        <v>0</v>
      </c>
      <c r="J881" s="157"/>
    </row>
    <row r="882" spans="2:10" ht="15">
      <c r="B882" s="125" t="str">
        <f>INDEX(SUM!D:D,MATCH(SUM!$F$3,SUM!B:B,0),0)</f>
        <v>P108</v>
      </c>
      <c r="C882" s="127">
        <v>3</v>
      </c>
      <c r="D882" s="124" t="s">
        <v>681</v>
      </c>
      <c r="E882" s="127">
        <f t="shared" si="15"/>
        <v>2018</v>
      </c>
      <c r="F882" s="124" t="s">
        <v>891</v>
      </c>
      <c r="G882" s="128" t="str">
        <f>'04'!B219</f>
        <v>2.4.75.00.00</v>
      </c>
      <c r="H882" s="125" t="str">
        <f>'04'!C219</f>
        <v>Transferência de Convênios do Exterior</v>
      </c>
      <c r="I882" s="129">
        <f>'04'!D219</f>
        <v>0</v>
      </c>
      <c r="J882" s="157"/>
    </row>
    <row r="883" spans="2:10" ht="15">
      <c r="B883" s="125" t="str">
        <f>INDEX(SUM!D:D,MATCH(SUM!$F$3,SUM!B:B,0),0)</f>
        <v>P108</v>
      </c>
      <c r="C883" s="127">
        <v>3</v>
      </c>
      <c r="D883" s="124" t="s">
        <v>681</v>
      </c>
      <c r="E883" s="127">
        <f t="shared" si="15"/>
        <v>2018</v>
      </c>
      <c r="F883" s="124" t="s">
        <v>892</v>
      </c>
      <c r="G883" s="128" t="str">
        <f>'04'!B220</f>
        <v>2.4.80.00.00</v>
      </c>
      <c r="H883" s="125" t="str">
        <f>'04'!C220</f>
        <v>Transferências para o Combate à Fome</v>
      </c>
      <c r="I883" s="129">
        <f>'04'!D220</f>
        <v>0</v>
      </c>
      <c r="J883" s="157"/>
    </row>
    <row r="884" spans="2:10" ht="15">
      <c r="B884" s="125" t="str">
        <f>INDEX(SUM!D:D,MATCH(SUM!$F$3,SUM!B:B,0),0)</f>
        <v>P108</v>
      </c>
      <c r="C884" s="127">
        <v>3</v>
      </c>
      <c r="D884" s="124" t="s">
        <v>681</v>
      </c>
      <c r="E884" s="127">
        <f t="shared" si="15"/>
        <v>2018</v>
      </c>
      <c r="F884" s="124" t="s">
        <v>893</v>
      </c>
      <c r="G884" s="128" t="str">
        <f>'04'!B221</f>
        <v>2.4.81.00.00</v>
      </c>
      <c r="H884" s="125" t="str">
        <f>'04'!C221</f>
        <v>Provenientes do Exterior</v>
      </c>
      <c r="I884" s="129">
        <f>'04'!D221</f>
        <v>0</v>
      </c>
      <c r="J884" s="157"/>
    </row>
    <row r="885" spans="2:10" ht="15">
      <c r="B885" s="125" t="str">
        <f>INDEX(SUM!D:D,MATCH(SUM!$F$3,SUM!B:B,0),0)</f>
        <v>P108</v>
      </c>
      <c r="C885" s="127">
        <v>3</v>
      </c>
      <c r="D885" s="124" t="s">
        <v>681</v>
      </c>
      <c r="E885" s="127">
        <f t="shared" si="15"/>
        <v>2018</v>
      </c>
      <c r="F885" s="124" t="s">
        <v>894</v>
      </c>
      <c r="G885" s="128" t="str">
        <f>'04'!B222</f>
        <v>2.4.82.00.00</v>
      </c>
      <c r="H885" s="125" t="str">
        <f>'04'!C222</f>
        <v>Provenientes de Pessoas Jurídicas</v>
      </c>
      <c r="I885" s="129">
        <f>'04'!D222</f>
        <v>0</v>
      </c>
      <c r="J885" s="157"/>
    </row>
    <row r="886" spans="2:10" ht="15">
      <c r="B886" s="125" t="str">
        <f>INDEX(SUM!D:D,MATCH(SUM!$F$3,SUM!B:B,0),0)</f>
        <v>P108</v>
      </c>
      <c r="C886" s="127">
        <v>3</v>
      </c>
      <c r="D886" s="124" t="s">
        <v>681</v>
      </c>
      <c r="E886" s="127">
        <f t="shared" si="15"/>
        <v>2018</v>
      </c>
      <c r="F886" s="124" t="s">
        <v>895</v>
      </c>
      <c r="G886" s="128" t="str">
        <f>'04'!B223</f>
        <v>2.4.83.00.00</v>
      </c>
      <c r="H886" s="125" t="str">
        <f>'04'!C223</f>
        <v>Provenientes de Pessoas Físicas</v>
      </c>
      <c r="I886" s="129">
        <f>'04'!D223</f>
        <v>0</v>
      </c>
      <c r="J886" s="157"/>
    </row>
    <row r="887" spans="2:10" ht="15">
      <c r="B887" s="125" t="str">
        <f>INDEX(SUM!D:D,MATCH(SUM!$F$3,SUM!B:B,0),0)</f>
        <v>P108</v>
      </c>
      <c r="C887" s="127">
        <v>3</v>
      </c>
      <c r="D887" s="124" t="s">
        <v>681</v>
      </c>
      <c r="E887" s="127">
        <f t="shared" si="15"/>
        <v>2018</v>
      </c>
      <c r="F887" s="124" t="s">
        <v>896</v>
      </c>
      <c r="G887" s="128" t="str">
        <f>'04'!B224</f>
        <v>2.4.84.00.00</v>
      </c>
      <c r="H887" s="125" t="str">
        <f>'04'!C224</f>
        <v>Provenientes de Depósitos não Identificados</v>
      </c>
      <c r="I887" s="129">
        <f>'04'!D224</f>
        <v>0</v>
      </c>
      <c r="J887" s="157"/>
    </row>
    <row r="888" spans="2:10" ht="15">
      <c r="B888" s="125" t="str">
        <f>INDEX(SUM!D:D,MATCH(SUM!$F$3,SUM!B:B,0),0)</f>
        <v>P108</v>
      </c>
      <c r="C888" s="127">
        <v>3</v>
      </c>
      <c r="D888" s="124" t="s">
        <v>681</v>
      </c>
      <c r="E888" s="127">
        <f t="shared" si="15"/>
        <v>2018</v>
      </c>
      <c r="F888" s="124" t="s">
        <v>897</v>
      </c>
      <c r="G888" s="128" t="str">
        <f>'04'!B225</f>
        <v>2.5.00.00.00</v>
      </c>
      <c r="H888" s="125" t="str">
        <f>'04'!C225</f>
        <v>Outras Receitas de Capital</v>
      </c>
      <c r="I888" s="129">
        <f>'04'!D225</f>
        <v>0</v>
      </c>
      <c r="J888" s="157"/>
    </row>
    <row r="889" spans="2:10" ht="15">
      <c r="B889" s="125" t="str">
        <f>INDEX(SUM!D:D,MATCH(SUM!$F$3,SUM!B:B,0),0)</f>
        <v>P108</v>
      </c>
      <c r="C889" s="127">
        <v>3</v>
      </c>
      <c r="D889" s="124" t="s">
        <v>681</v>
      </c>
      <c r="E889" s="127">
        <f t="shared" si="15"/>
        <v>2018</v>
      </c>
      <c r="F889" s="124" t="s">
        <v>898</v>
      </c>
      <c r="G889" s="128" t="str">
        <f>'04'!B226</f>
        <v>9.1.0.00.00.00</v>
      </c>
      <c r="H889" s="125" t="str">
        <f>'04'!C226</f>
        <v>DEDUÇÕES DA RECEITA CORRENTE</v>
      </c>
      <c r="I889" s="129">
        <f>'04'!D226</f>
        <v>0</v>
      </c>
      <c r="J889" s="157"/>
    </row>
    <row r="890" spans="2:10" ht="15">
      <c r="B890" s="125" t="str">
        <f>INDEX(SUM!D:D,MATCH(SUM!$F$3,SUM!B:B,0),0)</f>
        <v>P108</v>
      </c>
      <c r="C890" s="127">
        <v>3</v>
      </c>
      <c r="D890" s="124" t="s">
        <v>681</v>
      </c>
      <c r="E890" s="127">
        <f t="shared" si="15"/>
        <v>2018</v>
      </c>
      <c r="F890" s="124" t="s">
        <v>900</v>
      </c>
      <c r="G890" s="128" t="str">
        <f>'04'!B227</f>
        <v>9.1.7.21.01.00</v>
      </c>
      <c r="H890" s="125" t="str">
        <f>'04'!C227</f>
        <v>Dedução das Receitas de Transferências da União</v>
      </c>
      <c r="I890" s="129">
        <f>'04'!D227</f>
        <v>0</v>
      </c>
      <c r="J890" s="157"/>
    </row>
    <row r="891" spans="2:10" ht="15">
      <c r="B891" s="125" t="str">
        <f>INDEX(SUM!D:D,MATCH(SUM!$F$3,SUM!B:B,0),0)</f>
        <v>P108</v>
      </c>
      <c r="C891" s="127">
        <v>3</v>
      </c>
      <c r="D891" s="124" t="s">
        <v>681</v>
      </c>
      <c r="E891" s="127">
        <f t="shared" si="15"/>
        <v>2018</v>
      </c>
      <c r="F891" s="124" t="s">
        <v>901</v>
      </c>
      <c r="G891" s="128" t="str">
        <f>'04'!B228</f>
        <v>9.1.7.21.01.02</v>
      </c>
      <c r="H891" s="125" t="str">
        <f>'04'!C228</f>
        <v>FPM – FUNDEB e Redutor Financeiro</v>
      </c>
      <c r="I891" s="129">
        <f>'04'!D228</f>
        <v>0</v>
      </c>
      <c r="J891" s="157"/>
    </row>
    <row r="892" spans="2:10" ht="15">
      <c r="B892" s="125" t="str">
        <f>INDEX(SUM!D:D,MATCH(SUM!$F$3,SUM!B:B,0),0)</f>
        <v>P108</v>
      </c>
      <c r="C892" s="127">
        <v>3</v>
      </c>
      <c r="D892" s="124" t="s">
        <v>681</v>
      </c>
      <c r="E892" s="127">
        <f t="shared" si="15"/>
        <v>2018</v>
      </c>
      <c r="F892" s="124" t="s">
        <v>902</v>
      </c>
      <c r="G892" s="128" t="str">
        <f>'04'!B229</f>
        <v>9.1.7.21.01.05</v>
      </c>
      <c r="H892" s="125" t="str">
        <f>'04'!C229</f>
        <v>ITR</v>
      </c>
      <c r="I892" s="129">
        <f>'04'!D229</f>
        <v>0</v>
      </c>
      <c r="J892" s="157"/>
    </row>
    <row r="893" spans="2:10" ht="15">
      <c r="B893" s="125" t="str">
        <f>INDEX(SUM!D:D,MATCH(SUM!$F$3,SUM!B:B,0),0)</f>
        <v>P108</v>
      </c>
      <c r="C893" s="127">
        <v>3</v>
      </c>
      <c r="D893" s="124" t="s">
        <v>681</v>
      </c>
      <c r="E893" s="127">
        <f t="shared" si="15"/>
        <v>2018</v>
      </c>
      <c r="F893" s="124" t="s">
        <v>903</v>
      </c>
      <c r="G893" s="128" t="str">
        <f>'04'!B230</f>
        <v>9.1.7.21.36.00</v>
      </c>
      <c r="H893" s="125" t="str">
        <f>'04'!C230</f>
        <v>ICMS Desoneração – Lei Complementar 87/96</v>
      </c>
      <c r="I893" s="129">
        <f>'04'!D230</f>
        <v>0</v>
      </c>
      <c r="J893" s="157"/>
    </row>
    <row r="894" spans="2:10" ht="15">
      <c r="B894" s="125" t="str">
        <f>INDEX(SUM!D:D,MATCH(SUM!$F$3,SUM!B:B,0),0)</f>
        <v>P108</v>
      </c>
      <c r="C894" s="127">
        <v>3</v>
      </c>
      <c r="D894" s="124" t="s">
        <v>681</v>
      </c>
      <c r="E894" s="127">
        <f t="shared" si="15"/>
        <v>2018</v>
      </c>
      <c r="F894" s="124" t="s">
        <v>904</v>
      </c>
      <c r="G894" s="128" t="str">
        <f>'04'!B231</f>
        <v>9.1.7.22.01.00</v>
      </c>
      <c r="H894" s="125" t="str">
        <f>'04'!C231</f>
        <v>Dedução das Receitas de Transferência dos Estados</v>
      </c>
      <c r="I894" s="129">
        <f>'04'!D231</f>
        <v>0</v>
      </c>
      <c r="J894" s="157"/>
    </row>
    <row r="895" spans="2:10" ht="15">
      <c r="B895" s="125" t="str">
        <f>INDEX(SUM!D:D,MATCH(SUM!$F$3,SUM!B:B,0),0)</f>
        <v>P108</v>
      </c>
      <c r="C895" s="127">
        <v>3</v>
      </c>
      <c r="D895" s="124" t="s">
        <v>681</v>
      </c>
      <c r="E895" s="127">
        <f t="shared" si="15"/>
        <v>2018</v>
      </c>
      <c r="F895" s="124" t="s">
        <v>906</v>
      </c>
      <c r="G895" s="128" t="str">
        <f>'04'!B232</f>
        <v>9.1.7.22.01.01</v>
      </c>
      <c r="H895" s="125" t="str">
        <f>'04'!C232</f>
        <v>ICMS</v>
      </c>
      <c r="I895" s="129">
        <f>'04'!D232</f>
        <v>0</v>
      </c>
      <c r="J895" s="157"/>
    </row>
    <row r="896" spans="2:10" ht="15">
      <c r="B896" s="125" t="str">
        <f>INDEX(SUM!D:D,MATCH(SUM!$F$3,SUM!B:B,0),0)</f>
        <v>P108</v>
      </c>
      <c r="C896" s="127">
        <v>3</v>
      </c>
      <c r="D896" s="124" t="s">
        <v>681</v>
      </c>
      <c r="E896" s="127">
        <f t="shared" si="15"/>
        <v>2018</v>
      </c>
      <c r="F896" s="124" t="s">
        <v>907</v>
      </c>
      <c r="G896" s="128" t="str">
        <f>'04'!B233</f>
        <v>9.1.7.22.01.02</v>
      </c>
      <c r="H896" s="125" t="str">
        <f>'04'!C233</f>
        <v>IPVA</v>
      </c>
      <c r="I896" s="129">
        <f>'04'!D233</f>
        <v>0</v>
      </c>
      <c r="J896" s="157"/>
    </row>
    <row r="897" spans="2:10" ht="15">
      <c r="B897" s="125" t="str">
        <f>INDEX(SUM!D:D,MATCH(SUM!$F$3,SUM!B:B,0),0)</f>
        <v>P108</v>
      </c>
      <c r="C897" s="127">
        <v>3</v>
      </c>
      <c r="D897" s="124" t="s">
        <v>681</v>
      </c>
      <c r="E897" s="127">
        <f t="shared" si="15"/>
        <v>2018</v>
      </c>
      <c r="F897" s="124" t="s">
        <v>908</v>
      </c>
      <c r="G897" s="128" t="str">
        <f>'04'!B234</f>
        <v>9.1.7.22.01.04</v>
      </c>
      <c r="H897" s="125" t="str">
        <f>'04'!C234</f>
        <v>IPI - Exportação</v>
      </c>
      <c r="I897" s="129">
        <f>'04'!D234</f>
        <v>0</v>
      </c>
      <c r="J897" s="157"/>
    </row>
    <row r="898" spans="2:10" ht="15">
      <c r="B898" s="125" t="str">
        <f>INDEX(SUM!D:D,MATCH(SUM!$F$3,SUM!B:B,0),0)</f>
        <v>P108</v>
      </c>
      <c r="C898" s="127">
        <v>3</v>
      </c>
      <c r="D898" s="124" t="s">
        <v>681</v>
      </c>
      <c r="E898" s="127">
        <f t="shared" si="15"/>
        <v>2018</v>
      </c>
      <c r="F898" s="124" t="s">
        <v>909</v>
      </c>
      <c r="G898" s="128" t="str">
        <f>'04'!B235</f>
        <v>9.x.x.xx.xx.xx</v>
      </c>
      <c r="H898" s="125" t="str">
        <f>'04'!C235</f>
        <v>Demais Deduções da Receita</v>
      </c>
      <c r="I898" s="129">
        <f>'04'!D235</f>
        <v>0</v>
      </c>
      <c r="J898" s="157"/>
    </row>
    <row r="899" spans="2:10" ht="15">
      <c r="B899" s="125" t="str">
        <f>INDEX(SUM!D:D,MATCH(SUM!$F$3,SUM!B:B,0),0)</f>
        <v>P108</v>
      </c>
      <c r="C899" s="127">
        <v>3</v>
      </c>
      <c r="D899" s="124" t="s">
        <v>681</v>
      </c>
      <c r="E899" s="127">
        <f t="shared" si="15"/>
        <v>2018</v>
      </c>
      <c r="F899" s="124" t="s">
        <v>911</v>
      </c>
      <c r="G899" s="128" t="str">
        <f>'04'!B236</f>
        <v>7.0.00.00.00</v>
      </c>
      <c r="H899" s="125" t="str">
        <f>'04'!C236</f>
        <v>RECEITAS CORRENTES INTRA-ORÇAMENTÁRIAS</v>
      </c>
      <c r="I899" s="129">
        <f>'04'!D236</f>
        <v>0</v>
      </c>
      <c r="J899" s="157"/>
    </row>
    <row r="900" spans="2:10" ht="15">
      <c r="B900" s="125" t="str">
        <f>INDEX(SUM!D:D,MATCH(SUM!$F$3,SUM!B:B,0),0)</f>
        <v>P108</v>
      </c>
      <c r="C900" s="127">
        <v>3</v>
      </c>
      <c r="D900" s="124" t="s">
        <v>681</v>
      </c>
      <c r="E900" s="127">
        <f t="shared" si="15"/>
        <v>2018</v>
      </c>
      <c r="F900" s="124" t="s">
        <v>912</v>
      </c>
      <c r="G900" s="128" t="str">
        <f>'04'!B237</f>
        <v>7.2.10.29.01</v>
      </c>
      <c r="H900" s="125" t="str">
        <f>'04'!C237</f>
        <v>Contribuição Patronal do Servidor Ativo Civil</v>
      </c>
      <c r="I900" s="129">
        <f>'04'!D237</f>
        <v>0</v>
      </c>
      <c r="J900" s="157"/>
    </row>
    <row r="901" spans="2:10" ht="15">
      <c r="B901" s="125" t="str">
        <f>INDEX(SUM!D:D,MATCH(SUM!$F$3,SUM!B:B,0),0)</f>
        <v>P108</v>
      </c>
      <c r="C901" s="127">
        <v>3</v>
      </c>
      <c r="D901" s="124" t="s">
        <v>681</v>
      </c>
      <c r="E901" s="127">
        <f t="shared" si="15"/>
        <v>2018</v>
      </c>
      <c r="F901" s="124" t="s">
        <v>2223</v>
      </c>
      <c r="G901" s="128" t="str">
        <f>'04'!B238</f>
        <v>7.2.10.29.13</v>
      </c>
      <c r="H901" s="125" t="str">
        <f>'04'!C238</f>
        <v>Contribuição Previdenciária para Amortização do Déficit Atuarial</v>
      </c>
      <c r="I901" s="129">
        <f>'04'!D238</f>
        <v>0</v>
      </c>
      <c r="J901" s="157"/>
    </row>
    <row r="902" spans="2:10" ht="15">
      <c r="B902" s="125" t="str">
        <f>INDEX(SUM!D:D,MATCH(SUM!$F$3,SUM!B:B,0),0)</f>
        <v>P108</v>
      </c>
      <c r="C902" s="127">
        <v>3</v>
      </c>
      <c r="D902" s="124" t="s">
        <v>681</v>
      </c>
      <c r="E902" s="127">
        <f t="shared" si="15"/>
        <v>2018</v>
      </c>
      <c r="F902" s="124" t="s">
        <v>2224</v>
      </c>
      <c r="G902" s="128" t="str">
        <f>'04'!B239</f>
        <v>7.2.10.29.15</v>
      </c>
      <c r="H902" s="125" t="str">
        <f>'04'!C239</f>
        <v>Contribuição Previdenciária em Regime de Parcelamento de Débitos - RPPS</v>
      </c>
      <c r="I902" s="129">
        <f>'04'!D239</f>
        <v>0</v>
      </c>
      <c r="J902" s="157"/>
    </row>
    <row r="903" spans="2:10" ht="15">
      <c r="B903" s="125" t="str">
        <f>INDEX(SUM!D:D,MATCH(SUM!$F$3,SUM!B:B,0),0)</f>
        <v>P108</v>
      </c>
      <c r="C903" s="127">
        <v>3</v>
      </c>
      <c r="D903" s="124" t="s">
        <v>681</v>
      </c>
      <c r="E903" s="127">
        <f t="shared" si="15"/>
        <v>2018</v>
      </c>
      <c r="F903" s="124" t="s">
        <v>2225</v>
      </c>
      <c r="G903" s="128" t="str">
        <f>'04'!B240</f>
        <v>7.9.40.00.00</v>
      </c>
      <c r="H903" s="125" t="str">
        <f>'04'!C240</f>
        <v>Receitas Decorrentes de Aportes Periódicos para Amortização de Déficit Atuarial do RPPS</v>
      </c>
      <c r="I903" s="129">
        <f>'04'!D240</f>
        <v>0</v>
      </c>
      <c r="J903" s="157"/>
    </row>
    <row r="904" spans="2:10" ht="15">
      <c r="B904" s="125" t="str">
        <f>INDEX(SUM!D:D,MATCH(SUM!$F$3,SUM!B:B,0),0)</f>
        <v>P108</v>
      </c>
      <c r="C904" s="127">
        <v>3</v>
      </c>
      <c r="D904" s="124" t="s">
        <v>681</v>
      </c>
      <c r="E904" s="127">
        <f t="shared" si="15"/>
        <v>2018</v>
      </c>
      <c r="F904" s="124" t="s">
        <v>913</v>
      </c>
      <c r="G904" s="128" t="str">
        <f>'04'!B241</f>
        <v>7.9.90.99.00</v>
      </c>
      <c r="H904" s="125" t="str">
        <f>'04'!C241</f>
        <v>Outras Receitas Correntes Intra-Orçamentárias</v>
      </c>
      <c r="I904" s="129">
        <f>'04'!D241</f>
        <v>0</v>
      </c>
      <c r="J904" s="157"/>
    </row>
    <row r="905" spans="2:10" ht="15">
      <c r="B905" s="125" t="str">
        <f>INDEX(SUM!D:D,MATCH(SUM!$F$3,SUM!B:B,0),0)</f>
        <v>P108</v>
      </c>
      <c r="C905" s="127">
        <v>3</v>
      </c>
      <c r="D905" s="124" t="s">
        <v>681</v>
      </c>
      <c r="E905" s="127">
        <f t="shared" si="15"/>
        <v>2018</v>
      </c>
      <c r="F905" s="124" t="s">
        <v>914</v>
      </c>
      <c r="G905" s="128" t="str">
        <f>'04'!B242</f>
        <v>8.0.00.00.00</v>
      </c>
      <c r="H905" s="125" t="str">
        <f>'04'!C242</f>
        <v>RECEITAS DE CAPITAL INTRA-ORÇAMENTÁRIAS</v>
      </c>
      <c r="I905" s="129">
        <f>'04'!D242</f>
        <v>0</v>
      </c>
      <c r="J905" s="157"/>
    </row>
    <row r="906" spans="5:6" ht="15">
      <c r="E906" s="127"/>
      <c r="F906" s="123"/>
    </row>
    <row r="907" spans="5:6" ht="15">
      <c r="E907" s="127"/>
      <c r="F907" s="123"/>
    </row>
    <row r="908" spans="5:6" ht="15">
      <c r="E908" s="127"/>
      <c r="F908" s="123"/>
    </row>
    <row r="909" spans="5:6" ht="15">
      <c r="E909" s="127"/>
      <c r="F909" s="123"/>
    </row>
    <row r="910" spans="5:6" ht="15">
      <c r="E910" s="127"/>
      <c r="F910" s="123"/>
    </row>
    <row r="911" spans="5:6" ht="15">
      <c r="E911" s="127"/>
      <c r="F911" s="123"/>
    </row>
    <row r="912" spans="5:6" ht="15">
      <c r="E912" s="127"/>
      <c r="F912" s="123"/>
    </row>
    <row r="913" spans="5:6" ht="15">
      <c r="E913" s="127"/>
      <c r="F913" s="123"/>
    </row>
    <row r="914" spans="5:6" ht="15">
      <c r="E914" s="127"/>
      <c r="F914" s="123"/>
    </row>
    <row r="915" spans="5:6" ht="15">
      <c r="E915" s="127"/>
      <c r="F915" s="123"/>
    </row>
    <row r="916" spans="5:8" ht="15">
      <c r="E916" s="127"/>
      <c r="F916" s="123"/>
      <c r="H916" s="128"/>
    </row>
    <row r="917" spans="5:6" ht="15">
      <c r="E917" s="127"/>
      <c r="F917" s="123"/>
    </row>
    <row r="918" spans="5:6" ht="15">
      <c r="E918" s="127"/>
      <c r="F918" s="123"/>
    </row>
    <row r="919" spans="5:6" ht="15">
      <c r="E919" s="127"/>
      <c r="F919" s="123"/>
    </row>
    <row r="920" spans="5:6" ht="15">
      <c r="E920" s="127"/>
      <c r="F920" s="123"/>
    </row>
    <row r="921" spans="5:6" ht="15">
      <c r="E921" s="127"/>
      <c r="F921" s="123"/>
    </row>
    <row r="922" spans="5:6" ht="15">
      <c r="E922" s="127"/>
      <c r="F922" s="123"/>
    </row>
    <row r="923" spans="5:6" ht="15">
      <c r="E923" s="127"/>
      <c r="F923" s="123"/>
    </row>
    <row r="924" spans="5:6" ht="15">
      <c r="E924" s="127"/>
      <c r="F924" s="123"/>
    </row>
    <row r="925" spans="5:6" ht="15">
      <c r="E925" s="127"/>
      <c r="F925" s="123"/>
    </row>
    <row r="926" spans="5:6" ht="15">
      <c r="E926" s="127"/>
      <c r="F926" s="123"/>
    </row>
    <row r="927" spans="5:6" ht="15">
      <c r="E927" s="127"/>
      <c r="F927" s="123"/>
    </row>
    <row r="928" spans="5:6" ht="15">
      <c r="E928" s="127"/>
      <c r="F928" s="123"/>
    </row>
    <row r="929" spans="5:6" ht="15">
      <c r="E929" s="127"/>
      <c r="F929" s="123"/>
    </row>
    <row r="930" spans="5:6" ht="15">
      <c r="E930" s="127"/>
      <c r="F930" s="123"/>
    </row>
    <row r="931" spans="5:6" ht="15">
      <c r="E931" s="127"/>
      <c r="F931" s="123"/>
    </row>
    <row r="932" spans="5:6" ht="15">
      <c r="E932" s="127"/>
      <c r="F932" s="123"/>
    </row>
    <row r="933" spans="5:6" ht="15">
      <c r="E933" s="127"/>
      <c r="F933" s="123"/>
    </row>
    <row r="934" spans="5:6" ht="15">
      <c r="E934" s="127"/>
      <c r="F934" s="123"/>
    </row>
    <row r="935" spans="5:6" ht="15">
      <c r="E935" s="127"/>
      <c r="F935" s="123"/>
    </row>
    <row r="936" spans="5:6" ht="15">
      <c r="E936" s="127"/>
      <c r="F936" s="123"/>
    </row>
    <row r="937" spans="5:6" ht="15">
      <c r="E937" s="127"/>
      <c r="F937" s="123"/>
    </row>
    <row r="938" spans="5:6" ht="15">
      <c r="E938" s="127"/>
      <c r="F938" s="123"/>
    </row>
    <row r="939" spans="5:6" ht="15">
      <c r="E939" s="127"/>
      <c r="F939" s="123"/>
    </row>
    <row r="940" spans="5:6" ht="15">
      <c r="E940" s="127"/>
      <c r="F940" s="123"/>
    </row>
    <row r="941" spans="5:6" ht="15">
      <c r="E941" s="127"/>
      <c r="F941" s="123"/>
    </row>
    <row r="942" spans="5:6" ht="15">
      <c r="E942" s="127"/>
      <c r="F942" s="123"/>
    </row>
    <row r="943" spans="5:6" ht="15">
      <c r="E943" s="127"/>
      <c r="F943" s="123"/>
    </row>
    <row r="944" spans="5:6" ht="15">
      <c r="E944" s="127"/>
      <c r="F944" s="123"/>
    </row>
    <row r="945" spans="5:6" ht="15">
      <c r="E945" s="127"/>
      <c r="F945" s="123"/>
    </row>
    <row r="946" spans="5:6" ht="15">
      <c r="E946" s="127"/>
      <c r="F946" s="123"/>
    </row>
    <row r="947" spans="5:6" ht="15">
      <c r="E947" s="127"/>
      <c r="F947" s="123"/>
    </row>
    <row r="948" spans="5:6" ht="15">
      <c r="E948" s="127"/>
      <c r="F948" s="123"/>
    </row>
    <row r="949" spans="5:6" ht="15">
      <c r="E949" s="127"/>
      <c r="F949" s="123"/>
    </row>
    <row r="950" spans="5:6" ht="15">
      <c r="E950" s="127"/>
      <c r="F950" s="123"/>
    </row>
    <row r="951" spans="5:6" ht="15">
      <c r="E951" s="127"/>
      <c r="F951" s="123"/>
    </row>
    <row r="952" spans="5:6" ht="15">
      <c r="E952" s="127"/>
      <c r="F952" s="123"/>
    </row>
    <row r="953" spans="5:6" ht="15">
      <c r="E953" s="127"/>
      <c r="F953" s="123"/>
    </row>
    <row r="954" spans="5:6" ht="15">
      <c r="E954" s="127"/>
      <c r="F954" s="123"/>
    </row>
    <row r="955" spans="5:6" ht="15">
      <c r="E955" s="127"/>
      <c r="F955" s="123"/>
    </row>
    <row r="956" spans="5:6" ht="15">
      <c r="E956" s="127"/>
      <c r="F956" s="123"/>
    </row>
    <row r="957" spans="5:6" ht="15">
      <c r="E957" s="127"/>
      <c r="F957" s="123"/>
    </row>
    <row r="958" spans="5:6" ht="15">
      <c r="E958" s="127"/>
      <c r="F958" s="123"/>
    </row>
    <row r="959" spans="5:6" ht="15">
      <c r="E959" s="127"/>
      <c r="F959" s="123"/>
    </row>
    <row r="960" spans="5:6" ht="15">
      <c r="E960" s="127"/>
      <c r="F960" s="123"/>
    </row>
    <row r="961" spans="5:6" ht="15">
      <c r="E961" s="127"/>
      <c r="F961" s="123"/>
    </row>
    <row r="962" spans="5:6" ht="15">
      <c r="E962" s="127"/>
      <c r="F962" s="123"/>
    </row>
    <row r="963" spans="5:6" ht="15">
      <c r="E963" s="127"/>
      <c r="F963" s="123"/>
    </row>
    <row r="964" spans="5:6" ht="15">
      <c r="E964" s="127"/>
      <c r="F964" s="123"/>
    </row>
    <row r="965" spans="5:6" ht="15">
      <c r="E965" s="127"/>
      <c r="F965" s="123"/>
    </row>
    <row r="966" spans="5:6" ht="15">
      <c r="E966" s="127"/>
      <c r="F966" s="123"/>
    </row>
    <row r="967" spans="5:6" ht="15">
      <c r="E967" s="127"/>
      <c r="F967" s="123"/>
    </row>
    <row r="968" spans="5:6" ht="15">
      <c r="E968" s="127"/>
      <c r="F968" s="123"/>
    </row>
    <row r="969" spans="5:6" ht="15">
      <c r="E969" s="127"/>
      <c r="F969" s="123"/>
    </row>
    <row r="970" spans="5:6" ht="15">
      <c r="E970" s="127"/>
      <c r="F970" s="123"/>
    </row>
    <row r="971" spans="5:6" ht="15">
      <c r="E971" s="127"/>
      <c r="F971" s="123"/>
    </row>
    <row r="972" spans="5:6" ht="15">
      <c r="E972" s="127"/>
      <c r="F972" s="123"/>
    </row>
    <row r="973" spans="5:6" ht="15">
      <c r="E973" s="127"/>
      <c r="F973" s="123"/>
    </row>
    <row r="974" spans="5:6" ht="15">
      <c r="E974" s="127"/>
      <c r="F974" s="123"/>
    </row>
    <row r="975" spans="5:6" ht="15">
      <c r="E975" s="127"/>
      <c r="F975" s="123"/>
    </row>
    <row r="976" spans="5:6" ht="15">
      <c r="E976" s="127"/>
      <c r="F976" s="123"/>
    </row>
    <row r="977" spans="5:6" ht="15">
      <c r="E977" s="127"/>
      <c r="F977" s="123"/>
    </row>
    <row r="978" spans="5:6" ht="15">
      <c r="E978" s="127"/>
      <c r="F978" s="123"/>
    </row>
    <row r="979" spans="5:6" ht="15">
      <c r="E979" s="127"/>
      <c r="F979" s="123"/>
    </row>
    <row r="980" spans="5:6" ht="15">
      <c r="E980" s="127"/>
      <c r="F980" s="123"/>
    </row>
    <row r="981" spans="5:6" ht="15">
      <c r="E981" s="127"/>
      <c r="F981" s="123"/>
    </row>
    <row r="982" spans="5:6" ht="15">
      <c r="E982" s="127"/>
      <c r="F982" s="123"/>
    </row>
    <row r="983" spans="5:6" ht="15">
      <c r="E983" s="127"/>
      <c r="F983" s="123"/>
    </row>
    <row r="984" spans="5:6" ht="15">
      <c r="E984" s="127"/>
      <c r="F984" s="123"/>
    </row>
    <row r="985" spans="5:6" ht="15">
      <c r="E985" s="127"/>
      <c r="F985" s="123"/>
    </row>
    <row r="986" spans="5:6" ht="15">
      <c r="E986" s="127"/>
      <c r="F986" s="123"/>
    </row>
    <row r="987" spans="5:6" ht="15">
      <c r="E987" s="127"/>
      <c r="F987" s="123"/>
    </row>
    <row r="988" spans="5:6" ht="15">
      <c r="E988" s="127"/>
      <c r="F988" s="123"/>
    </row>
    <row r="989" spans="5:6" ht="15">
      <c r="E989" s="127"/>
      <c r="F989" s="123"/>
    </row>
    <row r="990" spans="5:6" ht="15">
      <c r="E990" s="127"/>
      <c r="F990" s="123"/>
    </row>
    <row r="991" spans="5:6" ht="15">
      <c r="E991" s="127"/>
      <c r="F991" s="123"/>
    </row>
    <row r="992" spans="5:6" ht="15">
      <c r="E992" s="127"/>
      <c r="F992" s="123"/>
    </row>
    <row r="993" spans="5:6" ht="15">
      <c r="E993" s="127"/>
      <c r="F993" s="123"/>
    </row>
    <row r="994" spans="5:6" ht="15">
      <c r="E994" s="127"/>
      <c r="F994" s="123"/>
    </row>
    <row r="995" spans="5:6" ht="15">
      <c r="E995" s="127"/>
      <c r="F995" s="123"/>
    </row>
    <row r="996" spans="5:6" ht="15">
      <c r="E996" s="127"/>
      <c r="F996" s="123"/>
    </row>
    <row r="997" spans="5:6" ht="15">
      <c r="E997" s="127"/>
      <c r="F997" s="123"/>
    </row>
    <row r="998" spans="5:6" ht="15">
      <c r="E998" s="127"/>
      <c r="F998" s="123"/>
    </row>
    <row r="999" spans="5:6" ht="15">
      <c r="E999" s="127"/>
      <c r="F999" s="123"/>
    </row>
    <row r="1000" spans="5:6" ht="15">
      <c r="E1000" s="127"/>
      <c r="F1000" s="123"/>
    </row>
    <row r="1001" spans="5:6" ht="15">
      <c r="E1001" s="127"/>
      <c r="F1001" s="123"/>
    </row>
    <row r="1002" spans="5:6" ht="15">
      <c r="E1002" s="127"/>
      <c r="F1002" s="123"/>
    </row>
    <row r="1003" spans="5:6" ht="15">
      <c r="E1003" s="127"/>
      <c r="F1003" s="123"/>
    </row>
    <row r="1004" spans="5:6" ht="15">
      <c r="E1004" s="127"/>
      <c r="F1004" s="123"/>
    </row>
    <row r="1005" spans="5:6" ht="15">
      <c r="E1005" s="127"/>
      <c r="F1005" s="123"/>
    </row>
    <row r="1006" spans="5:6" ht="15">
      <c r="E1006" s="127"/>
      <c r="F1006" s="123"/>
    </row>
    <row r="1007" spans="5:6" ht="15">
      <c r="E1007" s="127"/>
      <c r="F1007" s="123"/>
    </row>
    <row r="1008" spans="5:6" ht="15">
      <c r="E1008" s="127"/>
      <c r="F1008" s="123"/>
    </row>
    <row r="1009" spans="5:6" ht="15">
      <c r="E1009" s="127"/>
      <c r="F1009" s="123"/>
    </row>
    <row r="1010" spans="5:6" ht="15">
      <c r="E1010" s="127"/>
      <c r="F1010" s="123"/>
    </row>
    <row r="1011" spans="5:6" ht="15">
      <c r="E1011" s="127"/>
      <c r="F1011" s="123"/>
    </row>
    <row r="1012" spans="5:6" ht="15">
      <c r="E1012" s="127"/>
      <c r="F1012" s="123"/>
    </row>
    <row r="1013" spans="5:6" ht="15">
      <c r="E1013" s="127"/>
      <c r="F1013" s="123"/>
    </row>
    <row r="1014" spans="5:6" ht="15">
      <c r="E1014" s="127"/>
      <c r="F1014" s="123"/>
    </row>
    <row r="1015" spans="5:6" ht="15">
      <c r="E1015" s="127"/>
      <c r="F1015" s="123"/>
    </row>
    <row r="1016" spans="5:6" ht="15">
      <c r="E1016" s="127"/>
      <c r="F1016" s="123"/>
    </row>
    <row r="1017" spans="5:6" ht="15">
      <c r="E1017" s="127"/>
      <c r="F1017" s="123"/>
    </row>
    <row r="1018" spans="5:6" ht="15">
      <c r="E1018" s="127"/>
      <c r="F1018" s="123"/>
    </row>
    <row r="1019" spans="5:6" ht="15">
      <c r="E1019" s="127"/>
      <c r="F1019" s="123"/>
    </row>
    <row r="1020" spans="5:6" ht="15">
      <c r="E1020" s="127"/>
      <c r="F1020" s="123"/>
    </row>
    <row r="1021" spans="5:6" ht="15">
      <c r="E1021" s="127"/>
      <c r="F1021" s="123"/>
    </row>
    <row r="1022" spans="5:6" ht="15">
      <c r="E1022" s="127"/>
      <c r="F1022" s="123"/>
    </row>
    <row r="1023" spans="5:6" ht="15">
      <c r="E1023" s="127"/>
      <c r="F1023" s="123"/>
    </row>
    <row r="1024" spans="5:6" ht="15">
      <c r="E1024" s="127"/>
      <c r="F1024" s="123"/>
    </row>
    <row r="1025" spans="5:6" ht="15">
      <c r="E1025" s="127"/>
      <c r="F1025" s="123"/>
    </row>
    <row r="1026" spans="5:6" ht="15">
      <c r="E1026" s="127"/>
      <c r="F1026" s="123"/>
    </row>
    <row r="1027" spans="5:6" ht="15">
      <c r="E1027" s="127"/>
      <c r="F1027" s="123"/>
    </row>
    <row r="1028" spans="5:6" ht="15">
      <c r="E1028" s="127"/>
      <c r="F1028" s="123"/>
    </row>
    <row r="1029" spans="5:6" ht="15">
      <c r="E1029" s="127"/>
      <c r="F1029" s="123"/>
    </row>
    <row r="1030" spans="5:6" ht="15">
      <c r="E1030" s="127"/>
      <c r="F1030" s="123"/>
    </row>
    <row r="1031" spans="5:6" ht="15">
      <c r="E1031" s="127"/>
      <c r="F1031" s="123"/>
    </row>
    <row r="1032" spans="5:6" ht="15">
      <c r="E1032" s="127"/>
      <c r="F1032" s="123"/>
    </row>
    <row r="1033" spans="5:6" ht="15">
      <c r="E1033" s="127"/>
      <c r="F1033" s="123"/>
    </row>
    <row r="1034" spans="5:6" ht="15">
      <c r="E1034" s="127"/>
      <c r="F1034" s="123"/>
    </row>
    <row r="1035" spans="5:6" ht="15">
      <c r="E1035" s="127"/>
      <c r="F1035" s="123"/>
    </row>
    <row r="1036" spans="5:6" ht="15">
      <c r="E1036" s="127"/>
      <c r="F1036" s="123"/>
    </row>
    <row r="1037" spans="5:6" ht="15">
      <c r="E1037" s="127"/>
      <c r="F1037" s="123"/>
    </row>
    <row r="1038" spans="5:6" ht="15">
      <c r="E1038" s="127"/>
      <c r="F1038" s="123"/>
    </row>
    <row r="1039" spans="5:6" ht="15">
      <c r="E1039" s="127"/>
      <c r="F1039" s="123"/>
    </row>
    <row r="1040" spans="5:6" ht="15">
      <c r="E1040" s="127"/>
      <c r="F1040" s="123"/>
    </row>
    <row r="1041" spans="5:6" ht="15">
      <c r="E1041" s="127"/>
      <c r="F1041" s="123"/>
    </row>
    <row r="1042" spans="5:6" ht="15">
      <c r="E1042" s="127"/>
      <c r="F1042" s="123"/>
    </row>
    <row r="1043" spans="5:6" ht="15">
      <c r="E1043" s="127"/>
      <c r="F1043" s="123"/>
    </row>
    <row r="1044" spans="5:6" ht="15">
      <c r="E1044" s="127"/>
      <c r="F1044" s="123"/>
    </row>
    <row r="1045" spans="5:6" ht="15">
      <c r="E1045" s="127"/>
      <c r="F1045" s="123"/>
    </row>
    <row r="1046" spans="5:6" ht="15">
      <c r="E1046" s="127"/>
      <c r="F1046" s="123"/>
    </row>
    <row r="1047" spans="5:6" ht="15">
      <c r="E1047" s="127"/>
      <c r="F1047" s="123"/>
    </row>
    <row r="1048" spans="5:6" ht="15">
      <c r="E1048" s="127"/>
      <c r="F1048" s="123"/>
    </row>
    <row r="1049" spans="5:6" ht="15">
      <c r="E1049" s="127"/>
      <c r="F1049" s="123"/>
    </row>
    <row r="1050" spans="5:6" ht="15">
      <c r="E1050" s="127"/>
      <c r="F1050" s="123"/>
    </row>
    <row r="1051" spans="5:6" ht="15">
      <c r="E1051" s="127"/>
      <c r="F1051" s="123"/>
    </row>
    <row r="1052" spans="5:6" ht="15">
      <c r="E1052" s="127"/>
      <c r="F1052" s="123"/>
    </row>
    <row r="1053" spans="5:6" ht="15">
      <c r="E1053" s="127"/>
      <c r="F1053" s="123"/>
    </row>
    <row r="1054" spans="5:6" ht="15">
      <c r="E1054" s="127"/>
      <c r="F1054" s="123"/>
    </row>
    <row r="1055" spans="5:6" ht="15">
      <c r="E1055" s="127"/>
      <c r="F1055" s="123"/>
    </row>
    <row r="1056" spans="5:6" ht="15">
      <c r="E1056" s="127"/>
      <c r="F1056" s="123"/>
    </row>
    <row r="1057" spans="5:6" ht="15">
      <c r="E1057" s="127"/>
      <c r="F1057" s="123"/>
    </row>
    <row r="1058" spans="5:6" ht="15">
      <c r="E1058" s="127"/>
      <c r="F1058" s="123"/>
    </row>
    <row r="1059" spans="5:6" ht="15">
      <c r="E1059" s="127"/>
      <c r="F1059" s="123"/>
    </row>
    <row r="1060" spans="5:6" ht="15">
      <c r="E1060" s="127"/>
      <c r="F1060" s="123"/>
    </row>
    <row r="1061" spans="5:6" ht="15">
      <c r="E1061" s="127"/>
      <c r="F1061" s="123"/>
    </row>
    <row r="1062" spans="5:6" ht="15">
      <c r="E1062" s="127"/>
      <c r="F1062" s="123"/>
    </row>
    <row r="1063" spans="5:6" ht="15">
      <c r="E1063" s="127"/>
      <c r="F1063" s="123"/>
    </row>
    <row r="1064" spans="5:6" ht="15">
      <c r="E1064" s="127"/>
      <c r="F1064" s="123"/>
    </row>
    <row r="1065" spans="5:6" ht="15">
      <c r="E1065" s="127"/>
      <c r="F1065" s="123"/>
    </row>
    <row r="1066" spans="5:6" ht="15">
      <c r="E1066" s="127"/>
      <c r="F1066" s="123"/>
    </row>
    <row r="1067" spans="5:6" ht="15">
      <c r="E1067" s="127"/>
      <c r="F1067" s="123"/>
    </row>
    <row r="1068" spans="5:6" ht="15">
      <c r="E1068" s="127"/>
      <c r="F1068" s="123"/>
    </row>
    <row r="1069" spans="5:6" ht="15">
      <c r="E1069" s="127"/>
      <c r="F1069" s="123"/>
    </row>
    <row r="1070" spans="5:6" ht="15">
      <c r="E1070" s="127"/>
      <c r="F1070" s="123"/>
    </row>
    <row r="1071" spans="5:6" ht="15">
      <c r="E1071" s="127"/>
      <c r="F1071" s="123"/>
    </row>
    <row r="1072" spans="5:6" ht="15">
      <c r="E1072" s="127"/>
      <c r="F1072" s="123"/>
    </row>
    <row r="1073" spans="5:6" ht="15">
      <c r="E1073" s="127"/>
      <c r="F1073" s="123"/>
    </row>
    <row r="1074" spans="5:6" ht="15">
      <c r="E1074" s="127"/>
      <c r="F1074" s="123"/>
    </row>
    <row r="1075" spans="5:6" ht="15">
      <c r="E1075" s="127"/>
      <c r="F1075" s="123"/>
    </row>
    <row r="1076" spans="5:6" ht="15">
      <c r="E1076" s="127"/>
      <c r="F1076" s="123"/>
    </row>
    <row r="1077" spans="5:6" ht="15">
      <c r="E1077" s="127"/>
      <c r="F1077" s="123"/>
    </row>
    <row r="1078" spans="5:6" ht="15">
      <c r="E1078" s="127"/>
      <c r="F1078" s="123"/>
    </row>
    <row r="1079" spans="5:6" ht="15">
      <c r="E1079" s="127"/>
      <c r="F1079" s="123"/>
    </row>
    <row r="1080" spans="5:6" ht="15">
      <c r="E1080" s="127"/>
      <c r="F1080" s="123"/>
    </row>
    <row r="1081" spans="5:6" ht="15">
      <c r="E1081" s="127"/>
      <c r="F1081" s="123"/>
    </row>
    <row r="1082" spans="5:6" ht="15">
      <c r="E1082" s="127"/>
      <c r="F1082" s="123"/>
    </row>
    <row r="1083" spans="5:6" ht="15">
      <c r="E1083" s="127"/>
      <c r="F1083" s="123"/>
    </row>
    <row r="1084" spans="5:6" ht="15">
      <c r="E1084" s="127"/>
      <c r="F1084" s="123"/>
    </row>
    <row r="1085" spans="5:6" ht="15">
      <c r="E1085" s="127"/>
      <c r="F1085" s="123"/>
    </row>
    <row r="1086" spans="5:6" ht="15">
      <c r="E1086" s="127"/>
      <c r="F1086" s="123"/>
    </row>
    <row r="1087" spans="5:6" ht="15">
      <c r="E1087" s="127"/>
      <c r="F1087" s="123"/>
    </row>
    <row r="1088" spans="5:6" ht="15">
      <c r="E1088" s="127"/>
      <c r="F1088" s="123"/>
    </row>
    <row r="1089" spans="5:6" ht="15">
      <c r="E1089" s="127"/>
      <c r="F1089" s="123"/>
    </row>
    <row r="1090" spans="5:6" ht="15">
      <c r="E1090" s="127"/>
      <c r="F1090" s="123"/>
    </row>
    <row r="1091" spans="5:6" ht="15">
      <c r="E1091" s="127"/>
      <c r="F1091" s="123"/>
    </row>
    <row r="1092" spans="5:6" ht="15">
      <c r="E1092" s="127"/>
      <c r="F1092" s="123"/>
    </row>
    <row r="1093" spans="5:6" ht="15">
      <c r="E1093" s="127"/>
      <c r="F1093" s="123"/>
    </row>
    <row r="1094" spans="5:6" ht="15">
      <c r="E1094" s="127"/>
      <c r="F1094" s="123"/>
    </row>
    <row r="1095" spans="5:6" ht="15">
      <c r="E1095" s="127"/>
      <c r="F1095" s="123"/>
    </row>
    <row r="1096" spans="5:6" ht="15">
      <c r="E1096" s="127"/>
      <c r="F1096" s="123"/>
    </row>
    <row r="1097" spans="5:6" ht="15">
      <c r="E1097" s="127"/>
      <c r="F1097" s="123"/>
    </row>
    <row r="1098" spans="5:6" ht="15">
      <c r="E1098" s="127"/>
      <c r="F1098" s="123"/>
    </row>
    <row r="1099" spans="5:6" ht="15">
      <c r="E1099" s="127"/>
      <c r="F1099" s="123"/>
    </row>
    <row r="1100" spans="5:6" ht="15">
      <c r="E1100" s="127"/>
      <c r="F1100" s="123"/>
    </row>
    <row r="1101" spans="5:6" ht="15">
      <c r="E1101" s="127"/>
      <c r="F1101" s="123"/>
    </row>
    <row r="1102" spans="5:6" ht="15">
      <c r="E1102" s="127"/>
      <c r="F1102" s="123"/>
    </row>
    <row r="1103" spans="5:6" ht="15">
      <c r="E1103" s="127"/>
      <c r="F1103" s="123"/>
    </row>
    <row r="1104" spans="5:6" ht="15">
      <c r="E1104" s="127"/>
      <c r="F1104" s="123"/>
    </row>
    <row r="1105" spans="5:6" ht="15">
      <c r="E1105" s="127"/>
      <c r="F1105" s="123"/>
    </row>
    <row r="1106" spans="5:6" ht="15">
      <c r="E1106" s="127"/>
      <c r="F1106" s="123"/>
    </row>
    <row r="1107" spans="5:6" ht="15">
      <c r="E1107" s="127"/>
      <c r="F1107" s="123"/>
    </row>
    <row r="1108" spans="5:6" ht="15">
      <c r="E1108" s="127"/>
      <c r="F1108" s="123"/>
    </row>
    <row r="1109" spans="5:6" ht="15">
      <c r="E1109" s="127"/>
      <c r="F1109" s="123"/>
    </row>
    <row r="1110" spans="5:6" ht="15">
      <c r="E1110" s="127"/>
      <c r="F1110" s="123"/>
    </row>
    <row r="1111" spans="5:6" ht="15">
      <c r="E1111" s="127"/>
      <c r="F1111" s="123"/>
    </row>
    <row r="1112" spans="5:6" ht="15">
      <c r="E1112" s="127"/>
      <c r="F1112" s="123"/>
    </row>
    <row r="1113" spans="5:6" ht="15">
      <c r="E1113" s="127"/>
      <c r="F1113" s="123"/>
    </row>
    <row r="1114" spans="5:6" ht="15">
      <c r="E1114" s="127"/>
      <c r="F1114" s="123"/>
    </row>
    <row r="1115" spans="5:6" ht="15">
      <c r="E1115" s="127"/>
      <c r="F1115" s="123"/>
    </row>
    <row r="1116" spans="5:6" ht="15">
      <c r="E1116" s="127"/>
      <c r="F1116" s="123"/>
    </row>
    <row r="1117" spans="5:6" ht="15">
      <c r="E1117" s="127"/>
      <c r="F1117" s="123"/>
    </row>
    <row r="1118" spans="5:6" ht="15">
      <c r="E1118" s="127"/>
      <c r="F1118" s="123"/>
    </row>
    <row r="1119" spans="5:6" ht="15">
      <c r="E1119" s="127"/>
      <c r="F1119" s="123"/>
    </row>
    <row r="1120" spans="5:6" ht="15">
      <c r="E1120" s="127"/>
      <c r="F1120" s="123"/>
    </row>
    <row r="1121" spans="5:6" ht="15">
      <c r="E1121" s="127"/>
      <c r="F1121" s="123"/>
    </row>
    <row r="1122" spans="5:6" ht="15">
      <c r="E1122" s="127"/>
      <c r="F1122" s="123"/>
    </row>
    <row r="1123" spans="5:6" ht="15">
      <c r="E1123" s="127"/>
      <c r="F1123" s="123"/>
    </row>
    <row r="1124" spans="5:6" ht="15">
      <c r="E1124" s="127"/>
      <c r="F1124" s="123"/>
    </row>
    <row r="1125" spans="5:6" ht="15">
      <c r="E1125" s="127"/>
      <c r="F1125" s="123"/>
    </row>
    <row r="1126" spans="5:6" ht="15">
      <c r="E1126" s="127"/>
      <c r="F1126" s="123"/>
    </row>
    <row r="1127" spans="5:6" ht="15">
      <c r="E1127" s="127"/>
      <c r="F1127" s="123"/>
    </row>
    <row r="1128" spans="5:6" ht="15">
      <c r="E1128" s="127"/>
      <c r="F1128" s="123"/>
    </row>
    <row r="1129" spans="5:6" ht="15">
      <c r="E1129" s="127"/>
      <c r="F1129" s="123"/>
    </row>
    <row r="1130" spans="5:6" ht="15">
      <c r="E1130" s="127"/>
      <c r="F1130" s="123"/>
    </row>
    <row r="1131" spans="5:6" ht="15">
      <c r="E1131" s="127"/>
      <c r="F1131" s="123"/>
    </row>
    <row r="1132" spans="5:6" ht="15">
      <c r="E1132" s="127"/>
      <c r="F1132" s="123"/>
    </row>
    <row r="1133" spans="5:6" ht="15">
      <c r="E1133" s="127"/>
      <c r="F1133" s="123"/>
    </row>
    <row r="1134" ht="15">
      <c r="E1134" s="127"/>
    </row>
    <row r="1135" ht="15">
      <c r="E1135" s="127"/>
    </row>
    <row r="1136" ht="15">
      <c r="E1136" s="127"/>
    </row>
    <row r="1137" ht="15">
      <c r="E1137" s="127"/>
    </row>
    <row r="1138" ht="15">
      <c r="E1138" s="127"/>
    </row>
    <row r="1139" ht="15">
      <c r="E1139" s="127"/>
    </row>
    <row r="1140" ht="15">
      <c r="E1140" s="127"/>
    </row>
    <row r="1141" ht="15">
      <c r="E1141" s="127"/>
    </row>
    <row r="1142" ht="15">
      <c r="E1142" s="127"/>
    </row>
    <row r="1143" ht="15">
      <c r="E1143" s="127"/>
    </row>
    <row r="1144" ht="15">
      <c r="E1144" s="127"/>
    </row>
    <row r="1145" ht="15">
      <c r="E1145" s="127"/>
    </row>
    <row r="1146" ht="15">
      <c r="E1146" s="127"/>
    </row>
    <row r="1147" ht="15">
      <c r="E1147" s="127"/>
    </row>
    <row r="1148" ht="15">
      <c r="E1148" s="127"/>
    </row>
    <row r="1149" ht="15">
      <c r="E1149" s="127"/>
    </row>
    <row r="1150" ht="15">
      <c r="E1150" s="127"/>
    </row>
    <row r="1151" ht="15">
      <c r="E1151" s="127"/>
    </row>
    <row r="1152" ht="15">
      <c r="E1152" s="127"/>
    </row>
    <row r="1153" ht="15">
      <c r="E1153" s="127"/>
    </row>
    <row r="1154" ht="15">
      <c r="E1154" s="127"/>
    </row>
    <row r="1155" ht="15">
      <c r="E1155" s="127"/>
    </row>
    <row r="1156" ht="15">
      <c r="E1156" s="127"/>
    </row>
    <row r="1157" ht="15">
      <c r="E1157" s="127"/>
    </row>
    <row r="1158" ht="15">
      <c r="E1158" s="127"/>
    </row>
    <row r="1159" ht="15">
      <c r="E1159" s="127"/>
    </row>
    <row r="1160" ht="15">
      <c r="E1160" s="127"/>
    </row>
    <row r="1161" ht="15">
      <c r="E1161" s="127"/>
    </row>
    <row r="1162" ht="15">
      <c r="E1162" s="127"/>
    </row>
    <row r="1163" ht="15">
      <c r="E1163" s="127"/>
    </row>
    <row r="1164" ht="15">
      <c r="E1164" s="127"/>
    </row>
    <row r="1165" ht="15">
      <c r="E1165" s="127"/>
    </row>
    <row r="1166" ht="15">
      <c r="E1166" s="127"/>
    </row>
    <row r="1167" ht="15">
      <c r="E1167" s="127"/>
    </row>
    <row r="1168" ht="15">
      <c r="E1168" s="127"/>
    </row>
    <row r="1169" ht="15">
      <c r="E1169" s="127"/>
    </row>
    <row r="1170" ht="15">
      <c r="E1170" s="127"/>
    </row>
    <row r="1171" ht="15">
      <c r="E1171" s="127"/>
    </row>
    <row r="1172" ht="15">
      <c r="E1172" s="127"/>
    </row>
    <row r="1173" ht="15">
      <c r="E1173" s="127"/>
    </row>
    <row r="1174" ht="15">
      <c r="E1174" s="127"/>
    </row>
    <row r="1175" ht="15">
      <c r="E1175" s="127"/>
    </row>
    <row r="1176" ht="15">
      <c r="E1176" s="127"/>
    </row>
    <row r="1177" ht="15">
      <c r="E1177" s="127"/>
    </row>
    <row r="1178" ht="15">
      <c r="E1178" s="127"/>
    </row>
    <row r="1179" ht="15">
      <c r="E1179" s="127"/>
    </row>
    <row r="1180" ht="15">
      <c r="E1180" s="127"/>
    </row>
    <row r="1181" ht="15">
      <c r="E1181" s="127"/>
    </row>
    <row r="1182" ht="15">
      <c r="E1182" s="127"/>
    </row>
    <row r="1183" ht="15">
      <c r="E1183" s="127"/>
    </row>
    <row r="1184" ht="15">
      <c r="E1184" s="127"/>
    </row>
    <row r="1185" ht="15">
      <c r="E1185" s="127"/>
    </row>
    <row r="1186" ht="15">
      <c r="E1186" s="127"/>
    </row>
    <row r="1187" ht="15">
      <c r="E1187" s="127"/>
    </row>
    <row r="1188" ht="15">
      <c r="E1188" s="127"/>
    </row>
    <row r="1189" ht="15">
      <c r="E1189" s="127"/>
    </row>
    <row r="1190" ht="15">
      <c r="E1190" s="127"/>
    </row>
    <row r="1191" ht="15">
      <c r="E1191" s="127"/>
    </row>
    <row r="1192" ht="15">
      <c r="E1192" s="127"/>
    </row>
    <row r="1193" ht="15">
      <c r="E1193" s="127"/>
    </row>
    <row r="1194" ht="15">
      <c r="E1194" s="127"/>
    </row>
    <row r="1195" ht="15">
      <c r="E1195" s="127"/>
    </row>
    <row r="1196" ht="15">
      <c r="E1196" s="127"/>
    </row>
    <row r="1197" ht="15">
      <c r="E1197" s="127"/>
    </row>
    <row r="1198" ht="15">
      <c r="E1198" s="127"/>
    </row>
    <row r="1199" ht="15">
      <c r="E1199" s="127"/>
    </row>
    <row r="1200" ht="15">
      <c r="E1200" s="127"/>
    </row>
    <row r="1201" ht="15">
      <c r="E1201" s="127"/>
    </row>
    <row r="1202" ht="15">
      <c r="E1202" s="127"/>
    </row>
    <row r="1203" ht="15">
      <c r="E1203" s="127"/>
    </row>
    <row r="1204" ht="15">
      <c r="E1204" s="127"/>
    </row>
    <row r="1205" ht="15">
      <c r="E1205" s="127"/>
    </row>
    <row r="1206" ht="15">
      <c r="E1206" s="127"/>
    </row>
    <row r="1207" ht="15">
      <c r="E1207" s="127"/>
    </row>
    <row r="1208" ht="15">
      <c r="E1208" s="127"/>
    </row>
    <row r="1209" ht="15">
      <c r="E1209" s="127"/>
    </row>
    <row r="1210" ht="15">
      <c r="E1210" s="127"/>
    </row>
    <row r="1211" ht="15">
      <c r="E1211" s="127"/>
    </row>
    <row r="1212" ht="15">
      <c r="E1212" s="127"/>
    </row>
    <row r="1213" ht="15">
      <c r="E1213" s="127"/>
    </row>
    <row r="1214" ht="15">
      <c r="E1214" s="127"/>
    </row>
    <row r="1215" ht="15">
      <c r="E1215" s="127"/>
    </row>
    <row r="1216" ht="15">
      <c r="E1216" s="127"/>
    </row>
    <row r="1217" ht="15">
      <c r="E1217" s="127"/>
    </row>
    <row r="1218" ht="15">
      <c r="E1218" s="127"/>
    </row>
    <row r="1219" ht="15">
      <c r="E1219" s="127"/>
    </row>
    <row r="1220" ht="15">
      <c r="E1220" s="127"/>
    </row>
    <row r="1221" ht="15">
      <c r="E1221" s="127"/>
    </row>
    <row r="1222" ht="15">
      <c r="E1222" s="127"/>
    </row>
    <row r="1223" ht="15">
      <c r="E1223" s="127"/>
    </row>
    <row r="1224" ht="15">
      <c r="E1224" s="127"/>
    </row>
    <row r="1225" ht="15">
      <c r="E1225" s="127"/>
    </row>
    <row r="1226" ht="15">
      <c r="E1226" s="127"/>
    </row>
    <row r="1227" ht="15">
      <c r="E1227" s="127"/>
    </row>
    <row r="1228" ht="15">
      <c r="E1228" s="127"/>
    </row>
    <row r="1229" ht="15">
      <c r="E1229" s="127"/>
    </row>
    <row r="1230" ht="15">
      <c r="E1230" s="127"/>
    </row>
    <row r="1231" ht="15">
      <c r="E1231" s="127"/>
    </row>
    <row r="1232" ht="15">
      <c r="E1232" s="127"/>
    </row>
    <row r="1233" ht="15">
      <c r="E1233" s="127"/>
    </row>
    <row r="1234" ht="15">
      <c r="E1234" s="127"/>
    </row>
    <row r="1235" ht="15">
      <c r="E1235" s="127"/>
    </row>
    <row r="1236" ht="15">
      <c r="E1236" s="127"/>
    </row>
    <row r="1237" ht="15">
      <c r="E1237" s="127"/>
    </row>
    <row r="1238" ht="15">
      <c r="E1238" s="127"/>
    </row>
    <row r="1239" ht="15">
      <c r="E1239" s="127"/>
    </row>
    <row r="1240" ht="15">
      <c r="E1240" s="127"/>
    </row>
    <row r="1241" ht="15">
      <c r="E1241" s="127"/>
    </row>
    <row r="1242" ht="15">
      <c r="E1242" s="127"/>
    </row>
    <row r="1243" ht="15">
      <c r="E1243" s="127"/>
    </row>
    <row r="1244" ht="15">
      <c r="E1244" s="127"/>
    </row>
    <row r="1245" ht="15">
      <c r="E1245" s="127"/>
    </row>
    <row r="1246" ht="15">
      <c r="E1246" s="127"/>
    </row>
    <row r="1247" ht="15">
      <c r="E1247" s="127"/>
    </row>
    <row r="1248" ht="15">
      <c r="E1248" s="127"/>
    </row>
    <row r="1249" ht="15">
      <c r="E1249" s="127"/>
    </row>
    <row r="1250" ht="15">
      <c r="E1250" s="127"/>
    </row>
    <row r="1251" ht="15">
      <c r="E1251" s="127"/>
    </row>
    <row r="1252" ht="15">
      <c r="E1252" s="127"/>
    </row>
    <row r="1253" ht="15">
      <c r="E1253" s="127"/>
    </row>
    <row r="1254" ht="15">
      <c r="E1254" s="127"/>
    </row>
    <row r="1255" ht="15">
      <c r="E1255" s="127"/>
    </row>
    <row r="1256" ht="15">
      <c r="E1256" s="127"/>
    </row>
    <row r="1257" ht="15">
      <c r="E1257" s="127"/>
    </row>
    <row r="1258" ht="15">
      <c r="E1258" s="127"/>
    </row>
    <row r="1259" ht="15">
      <c r="E1259" s="127"/>
    </row>
    <row r="1260" ht="15">
      <c r="E1260" s="127"/>
    </row>
    <row r="1261" ht="15">
      <c r="E1261" s="127"/>
    </row>
    <row r="1262" ht="15">
      <c r="E1262" s="127"/>
    </row>
    <row r="1263" ht="15">
      <c r="E1263" s="127"/>
    </row>
    <row r="1264" ht="15">
      <c r="E1264" s="127"/>
    </row>
    <row r="1265" ht="15">
      <c r="E1265" s="127"/>
    </row>
    <row r="1266" ht="15">
      <c r="E1266" s="127"/>
    </row>
    <row r="1267" ht="15">
      <c r="E1267" s="127"/>
    </row>
    <row r="1268" ht="15">
      <c r="E1268" s="127"/>
    </row>
    <row r="1269" ht="15">
      <c r="E1269" s="127"/>
    </row>
    <row r="1270" ht="15">
      <c r="E1270" s="127"/>
    </row>
    <row r="1271" ht="15">
      <c r="E1271" s="127"/>
    </row>
    <row r="1272" ht="15">
      <c r="E1272" s="127"/>
    </row>
    <row r="1273" ht="15">
      <c r="E1273" s="127"/>
    </row>
    <row r="1274" ht="15">
      <c r="E1274" s="127"/>
    </row>
    <row r="1275" ht="15">
      <c r="E1275" s="127"/>
    </row>
    <row r="1276" ht="15">
      <c r="E1276" s="127"/>
    </row>
    <row r="1277" ht="15">
      <c r="E1277" s="127"/>
    </row>
    <row r="1278" ht="15">
      <c r="E1278" s="127"/>
    </row>
    <row r="1279" ht="15">
      <c r="E1279" s="127"/>
    </row>
    <row r="1280" ht="15">
      <c r="E1280" s="127"/>
    </row>
    <row r="1281" ht="15">
      <c r="E1281" s="127"/>
    </row>
    <row r="1282" ht="15">
      <c r="E1282" s="127"/>
    </row>
    <row r="1283" ht="15">
      <c r="E1283" s="127"/>
    </row>
    <row r="1284" ht="15">
      <c r="E1284" s="127"/>
    </row>
    <row r="1285" ht="15">
      <c r="E1285" s="127"/>
    </row>
    <row r="1286" ht="15">
      <c r="E1286" s="127"/>
    </row>
    <row r="1287" ht="15">
      <c r="E1287" s="127"/>
    </row>
    <row r="1288" ht="15">
      <c r="E1288" s="127"/>
    </row>
    <row r="1289" ht="15">
      <c r="E1289" s="127"/>
    </row>
    <row r="1290" ht="15">
      <c r="E1290" s="127"/>
    </row>
    <row r="1291" ht="15">
      <c r="E1291" s="127"/>
    </row>
    <row r="1292" ht="15">
      <c r="E1292" s="127"/>
    </row>
    <row r="1293" ht="15">
      <c r="E1293" s="127"/>
    </row>
    <row r="1294" ht="15">
      <c r="E1294" s="127"/>
    </row>
    <row r="1295" ht="15">
      <c r="E1295" s="127"/>
    </row>
    <row r="1296" ht="15">
      <c r="E1296" s="127"/>
    </row>
    <row r="1297" ht="15">
      <c r="E1297" s="127"/>
    </row>
    <row r="1298" ht="15">
      <c r="E1298" s="127"/>
    </row>
    <row r="1299" ht="15">
      <c r="E1299" s="127"/>
    </row>
    <row r="1300" ht="15">
      <c r="E1300" s="127"/>
    </row>
    <row r="1301" ht="15">
      <c r="E1301" s="127"/>
    </row>
    <row r="1302" ht="15">
      <c r="E1302" s="127"/>
    </row>
    <row r="1303" ht="15">
      <c r="E1303" s="127"/>
    </row>
    <row r="1304" ht="15">
      <c r="E1304" s="127"/>
    </row>
    <row r="1305" ht="15">
      <c r="E1305" s="127"/>
    </row>
    <row r="1306" ht="15">
      <c r="E1306" s="127"/>
    </row>
    <row r="1307" ht="15">
      <c r="E1307" s="127"/>
    </row>
    <row r="1308" ht="15">
      <c r="E1308" s="127"/>
    </row>
    <row r="1309" ht="15">
      <c r="E1309" s="127"/>
    </row>
    <row r="1310" ht="15">
      <c r="E1310" s="127"/>
    </row>
    <row r="1311" ht="15">
      <c r="E1311" s="127"/>
    </row>
    <row r="1312" ht="15">
      <c r="E1312" s="127"/>
    </row>
    <row r="1313" ht="15">
      <c r="E1313" s="127"/>
    </row>
    <row r="1314" ht="15">
      <c r="E1314" s="127"/>
    </row>
    <row r="1315" ht="15">
      <c r="E1315" s="127"/>
    </row>
    <row r="1316" ht="15">
      <c r="E1316" s="127"/>
    </row>
    <row r="1317" ht="15">
      <c r="E1317" s="127"/>
    </row>
    <row r="1318" ht="15">
      <c r="E1318" s="127"/>
    </row>
    <row r="1319" ht="15">
      <c r="E1319" s="127"/>
    </row>
    <row r="1320" ht="15">
      <c r="E1320" s="127"/>
    </row>
    <row r="1321" ht="15">
      <c r="E1321" s="127"/>
    </row>
    <row r="1322" ht="15">
      <c r="E1322" s="127"/>
    </row>
    <row r="1323" ht="15">
      <c r="E1323" s="127"/>
    </row>
    <row r="1324" ht="15">
      <c r="E1324" s="127"/>
    </row>
    <row r="1325" ht="15">
      <c r="E1325" s="127"/>
    </row>
    <row r="1326" ht="15">
      <c r="E1326" s="127"/>
    </row>
    <row r="1327" ht="15">
      <c r="E1327" s="127"/>
    </row>
    <row r="1328" ht="15">
      <c r="E1328" s="127"/>
    </row>
    <row r="1329" ht="15">
      <c r="E1329" s="127"/>
    </row>
    <row r="1330" ht="15">
      <c r="E1330" s="127"/>
    </row>
    <row r="1331" ht="15">
      <c r="E1331" s="127"/>
    </row>
    <row r="1332" ht="15">
      <c r="E1332" s="127"/>
    </row>
    <row r="1333" ht="15">
      <c r="E1333" s="127"/>
    </row>
    <row r="1334" ht="15">
      <c r="E1334" s="127"/>
    </row>
    <row r="1335" ht="15">
      <c r="E1335" s="127"/>
    </row>
    <row r="1336" ht="15">
      <c r="E1336" s="127"/>
    </row>
    <row r="1337" ht="15">
      <c r="E1337" s="127"/>
    </row>
    <row r="1338" ht="15">
      <c r="E1338" s="127"/>
    </row>
    <row r="1339" ht="15">
      <c r="E1339" s="127"/>
    </row>
    <row r="1340" ht="15">
      <c r="E1340" s="127"/>
    </row>
    <row r="1341" ht="15">
      <c r="E1341" s="127"/>
    </row>
    <row r="1342" ht="15">
      <c r="E1342" s="127"/>
    </row>
    <row r="1343" ht="15">
      <c r="E1343" s="127"/>
    </row>
    <row r="1344" ht="15">
      <c r="E1344" s="127"/>
    </row>
    <row r="1345" ht="15">
      <c r="E1345" s="127"/>
    </row>
    <row r="1346" ht="15">
      <c r="E1346" s="127"/>
    </row>
    <row r="1347" ht="15">
      <c r="E1347" s="127"/>
    </row>
    <row r="1348" ht="15">
      <c r="E1348" s="127"/>
    </row>
    <row r="1349" ht="15">
      <c r="E1349" s="127"/>
    </row>
    <row r="1350" ht="15">
      <c r="E1350" s="127"/>
    </row>
    <row r="1351" ht="15">
      <c r="E1351" s="127"/>
    </row>
    <row r="1352" ht="15">
      <c r="E1352" s="127"/>
    </row>
    <row r="1353" ht="15">
      <c r="E1353" s="127"/>
    </row>
    <row r="1354" ht="15">
      <c r="E1354" s="127"/>
    </row>
    <row r="1355" ht="15">
      <c r="E1355" s="127"/>
    </row>
    <row r="1356" ht="15">
      <c r="E1356" s="127"/>
    </row>
    <row r="1357" ht="15">
      <c r="E1357" s="127"/>
    </row>
    <row r="1358" ht="15">
      <c r="E1358" s="127"/>
    </row>
    <row r="1359" ht="15">
      <c r="E1359" s="127"/>
    </row>
    <row r="1360" ht="15">
      <c r="E1360" s="127"/>
    </row>
    <row r="1361" ht="15">
      <c r="E1361" s="127"/>
    </row>
    <row r="1362" ht="15">
      <c r="E1362" s="127"/>
    </row>
    <row r="1363" ht="15">
      <c r="E1363" s="127"/>
    </row>
    <row r="1364" ht="15">
      <c r="E1364" s="127"/>
    </row>
    <row r="1365" ht="15">
      <c r="E1365" s="127"/>
    </row>
    <row r="1366" ht="15">
      <c r="E1366" s="127"/>
    </row>
    <row r="1367" ht="15">
      <c r="E1367" s="127"/>
    </row>
    <row r="1368" ht="15">
      <c r="E1368" s="127"/>
    </row>
    <row r="1369" ht="15">
      <c r="E1369" s="127"/>
    </row>
    <row r="1370" ht="15">
      <c r="E1370" s="127"/>
    </row>
    <row r="1371" ht="15">
      <c r="E1371" s="127"/>
    </row>
    <row r="1372" ht="15">
      <c r="E1372" s="127"/>
    </row>
    <row r="1373" ht="15">
      <c r="E1373" s="127"/>
    </row>
    <row r="1374" ht="15">
      <c r="E1374" s="127"/>
    </row>
    <row r="1375" ht="15">
      <c r="E1375" s="127"/>
    </row>
    <row r="1376" ht="15">
      <c r="E1376" s="127"/>
    </row>
    <row r="1377" ht="15">
      <c r="E1377" s="127"/>
    </row>
    <row r="1378" ht="15">
      <c r="E1378" s="127"/>
    </row>
    <row r="1379" ht="15">
      <c r="E1379" s="127"/>
    </row>
    <row r="1380" ht="15">
      <c r="E1380" s="127"/>
    </row>
    <row r="1381" ht="15">
      <c r="E1381" s="127"/>
    </row>
    <row r="1382" ht="15">
      <c r="E1382" s="127"/>
    </row>
    <row r="1383" ht="15">
      <c r="E1383" s="127"/>
    </row>
    <row r="1384" ht="15">
      <c r="E1384" s="127"/>
    </row>
    <row r="1385" ht="15">
      <c r="E1385" s="127"/>
    </row>
    <row r="1386" ht="15">
      <c r="E1386" s="127"/>
    </row>
    <row r="1387" ht="15">
      <c r="E1387" s="127"/>
    </row>
    <row r="1388" ht="15">
      <c r="E1388" s="127"/>
    </row>
    <row r="1389" ht="15">
      <c r="E1389" s="127"/>
    </row>
    <row r="1390" ht="15">
      <c r="E1390" s="127"/>
    </row>
    <row r="1391" ht="15">
      <c r="E1391" s="127"/>
    </row>
    <row r="1392" ht="15">
      <c r="E1392" s="127"/>
    </row>
    <row r="1393" ht="15">
      <c r="E1393" s="127"/>
    </row>
    <row r="1394" ht="15">
      <c r="E1394" s="127"/>
    </row>
    <row r="1395" ht="15">
      <c r="E1395" s="127"/>
    </row>
    <row r="1396" ht="15">
      <c r="E1396" s="127"/>
    </row>
    <row r="1397" ht="15">
      <c r="E1397" s="127"/>
    </row>
    <row r="1398" ht="15">
      <c r="E1398" s="127"/>
    </row>
    <row r="1399" ht="15">
      <c r="E1399" s="127"/>
    </row>
    <row r="1400" ht="15">
      <c r="E1400" s="127"/>
    </row>
    <row r="1401" ht="15">
      <c r="E1401" s="127"/>
    </row>
    <row r="1402" ht="15">
      <c r="E1402" s="127"/>
    </row>
    <row r="1403" ht="15">
      <c r="E1403" s="127"/>
    </row>
    <row r="1404" ht="15">
      <c r="E1404" s="127"/>
    </row>
    <row r="1405" ht="15">
      <c r="E1405" s="127"/>
    </row>
    <row r="1406" ht="15">
      <c r="E1406" s="127"/>
    </row>
    <row r="1407" ht="15">
      <c r="E1407" s="127"/>
    </row>
    <row r="1408" ht="15">
      <c r="E1408" s="127"/>
    </row>
    <row r="1409" ht="15">
      <c r="E1409" s="127"/>
    </row>
    <row r="1410" ht="15">
      <c r="E1410" s="127"/>
    </row>
    <row r="1411" ht="15">
      <c r="E1411" s="127"/>
    </row>
    <row r="1412" ht="15">
      <c r="E1412" s="127"/>
    </row>
    <row r="1413" ht="15">
      <c r="E1413" s="127"/>
    </row>
    <row r="1414" ht="15">
      <c r="E1414" s="127"/>
    </row>
    <row r="1415" ht="15">
      <c r="E1415" s="127"/>
    </row>
    <row r="1416" ht="15">
      <c r="E1416" s="127"/>
    </row>
    <row r="1417" ht="15">
      <c r="E1417" s="127"/>
    </row>
    <row r="1418" ht="15">
      <c r="E1418" s="127"/>
    </row>
    <row r="1419" ht="15">
      <c r="E1419" s="127"/>
    </row>
    <row r="1420" ht="15">
      <c r="E1420" s="127"/>
    </row>
    <row r="1421" ht="15">
      <c r="E1421" s="127"/>
    </row>
    <row r="1422" ht="15">
      <c r="E1422" s="127"/>
    </row>
    <row r="1423" ht="15">
      <c r="E1423" s="127"/>
    </row>
    <row r="1424" ht="15">
      <c r="E1424" s="127"/>
    </row>
    <row r="1425" ht="15">
      <c r="E1425" s="127"/>
    </row>
    <row r="1426" ht="15">
      <c r="E1426" s="127"/>
    </row>
    <row r="1427" ht="15">
      <c r="E1427" s="127"/>
    </row>
    <row r="1428" ht="15">
      <c r="E1428" s="127"/>
    </row>
    <row r="1429" ht="15">
      <c r="E1429" s="127"/>
    </row>
    <row r="1430" ht="15">
      <c r="E1430" s="127"/>
    </row>
    <row r="1431" ht="15">
      <c r="E1431" s="127"/>
    </row>
    <row r="1432" ht="15">
      <c r="E1432" s="127"/>
    </row>
    <row r="1433" ht="15">
      <c r="E1433" s="127"/>
    </row>
    <row r="1434" ht="15">
      <c r="E1434" s="127"/>
    </row>
    <row r="1435" ht="15">
      <c r="E1435" s="127"/>
    </row>
    <row r="1436" ht="15">
      <c r="E1436" s="127"/>
    </row>
    <row r="1437" ht="15">
      <c r="E1437" s="127"/>
    </row>
    <row r="1438" ht="15">
      <c r="E1438" s="127"/>
    </row>
    <row r="1439" ht="15">
      <c r="E1439" s="127"/>
    </row>
    <row r="1440" ht="15">
      <c r="E1440" s="127"/>
    </row>
    <row r="1441" ht="15">
      <c r="E1441" s="127"/>
    </row>
    <row r="1442" ht="15">
      <c r="E1442" s="127"/>
    </row>
    <row r="1443" ht="15">
      <c r="E1443" s="127"/>
    </row>
    <row r="1444" ht="15">
      <c r="E1444" s="127"/>
    </row>
    <row r="1445" ht="15">
      <c r="E1445" s="127"/>
    </row>
    <row r="1446" ht="15">
      <c r="E1446" s="127"/>
    </row>
    <row r="1447" ht="15">
      <c r="E1447" s="127"/>
    </row>
    <row r="1448" ht="15">
      <c r="E1448" s="127"/>
    </row>
    <row r="1449" ht="15">
      <c r="E1449" s="127"/>
    </row>
    <row r="1450" ht="15">
      <c r="E1450" s="127"/>
    </row>
    <row r="1451" ht="15">
      <c r="E1451" s="127"/>
    </row>
    <row r="1452" ht="15">
      <c r="E1452" s="127"/>
    </row>
    <row r="1453" ht="15">
      <c r="E1453" s="127"/>
    </row>
    <row r="1454" ht="15">
      <c r="E1454" s="127"/>
    </row>
    <row r="1455" ht="15">
      <c r="E1455" s="127"/>
    </row>
    <row r="1456" ht="15">
      <c r="E1456" s="127"/>
    </row>
    <row r="1457" ht="15">
      <c r="E1457" s="127"/>
    </row>
    <row r="1458" ht="15">
      <c r="E1458" s="127"/>
    </row>
    <row r="1459" ht="15">
      <c r="E1459" s="127"/>
    </row>
    <row r="1460" ht="15">
      <c r="E1460" s="127"/>
    </row>
    <row r="1461" ht="15">
      <c r="E1461" s="127"/>
    </row>
    <row r="1462" ht="15">
      <c r="E1462" s="127"/>
    </row>
    <row r="1463" ht="15">
      <c r="E1463" s="127"/>
    </row>
    <row r="1464" ht="15">
      <c r="E1464" s="127"/>
    </row>
    <row r="1465" ht="15">
      <c r="E1465" s="127"/>
    </row>
    <row r="1466" ht="15">
      <c r="E1466" s="127"/>
    </row>
  </sheetData>
  <sheetProtection selectLockedCells="1" selectUnlockedCells="1"/>
  <conditionalFormatting sqref="I5">
    <cfRule type="expression" priority="28" dxfId="108" stopIfTrue="1">
      <formula>AND(#REF!&lt;&gt;"x",I5&lt;&gt;T5)</formula>
    </cfRule>
  </conditionalFormatting>
  <conditionalFormatting sqref="I7">
    <cfRule type="expression" priority="27" dxfId="108" stopIfTrue="1">
      <formula>AND(#REF!&lt;&gt;"x",I7&lt;&gt;T7)</formula>
    </cfRule>
  </conditionalFormatting>
  <conditionalFormatting sqref="I8">
    <cfRule type="expression" priority="26" dxfId="108" stopIfTrue="1">
      <formula>AND(#REF!&lt;&gt;"x",I8&lt;&gt;T8)</formula>
    </cfRule>
  </conditionalFormatting>
  <conditionalFormatting sqref="I11">
    <cfRule type="expression" priority="25" dxfId="108" stopIfTrue="1">
      <formula>AND(#REF!&lt;&gt;"x",I11&lt;&gt;T11)</formula>
    </cfRule>
  </conditionalFormatting>
  <conditionalFormatting sqref="I13">
    <cfRule type="expression" priority="24" dxfId="108" stopIfTrue="1">
      <formula>AND(#REF!&lt;&gt;"x",I13&lt;&gt;T13)</formula>
    </cfRule>
  </conditionalFormatting>
  <conditionalFormatting sqref="I14">
    <cfRule type="expression" priority="23" dxfId="108" stopIfTrue="1">
      <formula>AND(#REF!&lt;&gt;"x",I14&lt;&gt;T14)</formula>
    </cfRule>
  </conditionalFormatting>
  <conditionalFormatting sqref="I17">
    <cfRule type="expression" priority="22" dxfId="108" stopIfTrue="1">
      <formula>AND(#REF!&lt;&gt;"x",I17&lt;&gt;T17)</formula>
    </cfRule>
  </conditionalFormatting>
  <conditionalFormatting sqref="I19">
    <cfRule type="expression" priority="21" dxfId="108" stopIfTrue="1">
      <formula>AND(#REF!&lt;&gt;"x",I19&lt;&gt;T19)</formula>
    </cfRule>
  </conditionalFormatting>
  <conditionalFormatting sqref="I20">
    <cfRule type="expression" priority="20" dxfId="108" stopIfTrue="1">
      <formula>AND(#REF!&lt;&gt;"x",I20&lt;&gt;T20)</formula>
    </cfRule>
  </conditionalFormatting>
  <conditionalFormatting sqref="I23">
    <cfRule type="expression" priority="19" dxfId="108" stopIfTrue="1">
      <formula>AND(#REF!&lt;&gt;"x",I23&lt;&gt;T23)</formula>
    </cfRule>
  </conditionalFormatting>
  <conditionalFormatting sqref="I7">
    <cfRule type="expression" priority="18" dxfId="108" stopIfTrue="1">
      <formula>AND(#REF!&lt;&gt;"x",I7&lt;&gt;T7)</formula>
    </cfRule>
  </conditionalFormatting>
  <conditionalFormatting sqref="I8">
    <cfRule type="expression" priority="17" dxfId="108" stopIfTrue="1">
      <formula>AND(#REF!&lt;&gt;"x",I8&lt;&gt;T8)</formula>
    </cfRule>
  </conditionalFormatting>
  <conditionalFormatting sqref="I8">
    <cfRule type="expression" priority="16" dxfId="108" stopIfTrue="1">
      <formula>AND(#REF!&lt;&gt;"x",I8&lt;&gt;T8)</formula>
    </cfRule>
  </conditionalFormatting>
  <conditionalFormatting sqref="I13">
    <cfRule type="expression" priority="15" dxfId="108" stopIfTrue="1">
      <formula>AND(#REF!&lt;&gt;"x",I13&lt;&gt;T13)</formula>
    </cfRule>
  </conditionalFormatting>
  <conditionalFormatting sqref="I14">
    <cfRule type="expression" priority="14" dxfId="108" stopIfTrue="1">
      <formula>AND(#REF!&lt;&gt;"x",I14&lt;&gt;T14)</formula>
    </cfRule>
  </conditionalFormatting>
  <conditionalFormatting sqref="I13">
    <cfRule type="expression" priority="13" dxfId="108" stopIfTrue="1">
      <formula>AND(#REF!&lt;&gt;"x",I13&lt;&gt;T13)</formula>
    </cfRule>
  </conditionalFormatting>
  <conditionalFormatting sqref="I14">
    <cfRule type="expression" priority="12" dxfId="108" stopIfTrue="1">
      <formula>AND(#REF!&lt;&gt;"x",I14&lt;&gt;T14)</formula>
    </cfRule>
  </conditionalFormatting>
  <conditionalFormatting sqref="I14">
    <cfRule type="expression" priority="11" dxfId="108" stopIfTrue="1">
      <formula>AND(#REF!&lt;&gt;"x",I14&lt;&gt;T14)</formula>
    </cfRule>
  </conditionalFormatting>
  <conditionalFormatting sqref="I19">
    <cfRule type="expression" priority="10" dxfId="108" stopIfTrue="1">
      <formula>AND(#REF!&lt;&gt;"x",I19&lt;&gt;T19)</formula>
    </cfRule>
  </conditionalFormatting>
  <conditionalFormatting sqref="I20">
    <cfRule type="expression" priority="9" dxfId="108" stopIfTrue="1">
      <formula>AND(#REF!&lt;&gt;"x",I20&lt;&gt;T20)</formula>
    </cfRule>
  </conditionalFormatting>
  <conditionalFormatting sqref="I19">
    <cfRule type="expression" priority="8" dxfId="108" stopIfTrue="1">
      <formula>AND(#REF!&lt;&gt;"x",I19&lt;&gt;T19)</formula>
    </cfRule>
  </conditionalFormatting>
  <conditionalFormatting sqref="I20">
    <cfRule type="expression" priority="7" dxfId="108" stopIfTrue="1">
      <formula>AND(#REF!&lt;&gt;"x",I20&lt;&gt;T20)</formula>
    </cfRule>
  </conditionalFormatting>
  <conditionalFormatting sqref="I20">
    <cfRule type="expression" priority="6" dxfId="108" stopIfTrue="1">
      <formula>AND(#REF!&lt;&gt;"x",I20&lt;&gt;T20)</formula>
    </cfRule>
  </conditionalFormatting>
  <conditionalFormatting sqref="I25">
    <cfRule type="expression" priority="5" dxfId="108" stopIfTrue="1">
      <formula>AND(#REF!&lt;&gt;"x",I25&lt;&gt;T25)</formula>
    </cfRule>
  </conditionalFormatting>
  <conditionalFormatting sqref="I26">
    <cfRule type="expression" priority="4" dxfId="108" stopIfTrue="1">
      <formula>AND(#REF!&lt;&gt;"x",I26&lt;&gt;T26)</formula>
    </cfRule>
  </conditionalFormatting>
  <conditionalFormatting sqref="I25">
    <cfRule type="expression" priority="3" dxfId="108" stopIfTrue="1">
      <formula>AND(#REF!&lt;&gt;"x",I25&lt;&gt;T25)</formula>
    </cfRule>
  </conditionalFormatting>
  <conditionalFormatting sqref="I26">
    <cfRule type="expression" priority="2" dxfId="108" stopIfTrue="1">
      <formula>AND(#REF!&lt;&gt;"x",I26&lt;&gt;T26)</formula>
    </cfRule>
  </conditionalFormatting>
  <conditionalFormatting sqref="I26">
    <cfRule type="expression" priority="1" dxfId="108" stopIfTrue="1">
      <formula>AND(#REF!&lt;&gt;"x",I26&lt;&gt;T26)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showRowColHeaders="0" zoomScalePageLayoutView="0" workbookViewId="0" topLeftCell="A1">
      <selection activeCell="C38" sqref="C38:G50"/>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row>
    <row r="3" spans="2:8" s="10" customFormat="1" ht="18.75" customHeight="1">
      <c r="B3" s="250" t="str">
        <f>IF(SUM!$G$3="","",IF(SUM!$G$3="RECIFE","CIDADE DO RECIFE","MUNICÍPIO DE "&amp;UPPER(SUM!G3)))</f>
        <v>MUNICÍPIO DE PASSIRA</v>
      </c>
      <c r="C3" s="250"/>
      <c r="D3" s="250"/>
      <c r="E3" s="250"/>
      <c r="F3" s="250"/>
      <c r="G3" s="250"/>
      <c r="H3" s="250"/>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51" t="s">
        <v>1777</v>
      </c>
      <c r="C6" s="251"/>
      <c r="D6" s="251"/>
      <c r="E6" s="251"/>
      <c r="F6" s="251"/>
      <c r="G6" s="251"/>
      <c r="H6" s="251"/>
      <c r="K6" s="7"/>
      <c r="L6" s="8"/>
    </row>
    <row r="7" spans="1:12" s="9" customFormat="1" ht="15.75">
      <c r="A7" s="8"/>
      <c r="B7" s="253" t="s">
        <v>2236</v>
      </c>
      <c r="C7" s="253"/>
      <c r="D7" s="253"/>
      <c r="E7" s="253"/>
      <c r="F7" s="253"/>
      <c r="G7" s="253"/>
      <c r="H7" s="253"/>
      <c r="K7" s="7"/>
      <c r="L7" s="8"/>
    </row>
    <row r="8" spans="1:12" s="9" customFormat="1" ht="36" customHeight="1">
      <c r="A8" s="8"/>
      <c r="B8" s="252"/>
      <c r="C8" s="252"/>
      <c r="D8" s="252"/>
      <c r="E8" s="252"/>
      <c r="F8" s="252"/>
      <c r="G8" s="252"/>
      <c r="H8" s="252"/>
      <c r="K8" s="7"/>
      <c r="L8" s="8"/>
    </row>
    <row r="9" spans="1:8" s="102" customFormat="1" ht="15.75">
      <c r="A9" s="54"/>
      <c r="B9" s="254" t="s">
        <v>1649</v>
      </c>
      <c r="C9" s="254"/>
      <c r="D9" s="254"/>
      <c r="E9" s="254"/>
      <c r="F9" s="254"/>
      <c r="G9" s="254"/>
      <c r="H9" s="134"/>
    </row>
    <row r="10" spans="1:8" s="102" customFormat="1" ht="15.75" customHeight="1">
      <c r="A10" s="54"/>
      <c r="B10" s="255" t="s">
        <v>1650</v>
      </c>
      <c r="C10" s="255"/>
      <c r="D10" s="255"/>
      <c r="E10" s="255"/>
      <c r="F10" s="255"/>
      <c r="G10" s="255"/>
      <c r="H10" s="134"/>
    </row>
    <row r="11" spans="1:8" s="102" customFormat="1" ht="15.75">
      <c r="A11" s="54"/>
      <c r="B11" s="254" t="s">
        <v>1626</v>
      </c>
      <c r="C11" s="254"/>
      <c r="D11" s="254"/>
      <c r="E11" s="254"/>
      <c r="F11" s="254"/>
      <c r="G11" s="254"/>
      <c r="H11" s="134"/>
    </row>
    <row r="12" spans="1:7" s="102" customFormat="1" ht="15.75">
      <c r="A12" s="54"/>
      <c r="B12" s="176"/>
      <c r="C12" s="176"/>
      <c r="D12" s="176"/>
      <c r="E12" s="176"/>
      <c r="F12" s="176"/>
      <c r="G12" s="175" t="s">
        <v>1634</v>
      </c>
    </row>
    <row r="13" spans="1:7" s="102" customFormat="1" ht="28.5">
      <c r="A13" s="54"/>
      <c r="B13" s="179" t="s">
        <v>1621</v>
      </c>
      <c r="C13" s="180" t="s">
        <v>1622</v>
      </c>
      <c r="D13" s="180" t="s">
        <v>1624</v>
      </c>
      <c r="E13" s="180" t="s">
        <v>1625</v>
      </c>
      <c r="F13" s="180" t="s">
        <v>1774</v>
      </c>
      <c r="G13" s="180" t="s">
        <v>1789</v>
      </c>
    </row>
    <row r="14" spans="1:7" s="102" customFormat="1" ht="10.5" customHeight="1" thickBot="1">
      <c r="A14" s="54"/>
      <c r="B14" s="183"/>
      <c r="C14" s="181" t="s">
        <v>1645</v>
      </c>
      <c r="D14" s="181" t="s">
        <v>1648</v>
      </c>
      <c r="E14" s="182"/>
      <c r="F14" s="181" t="s">
        <v>1647</v>
      </c>
      <c r="G14" s="181" t="s">
        <v>1647</v>
      </c>
    </row>
    <row r="15" spans="1:7" s="102" customFormat="1" ht="16.5" thickBot="1">
      <c r="A15" s="54"/>
      <c r="B15" s="103" t="s">
        <v>81</v>
      </c>
      <c r="C15" s="256">
        <v>690189.46</v>
      </c>
      <c r="D15" s="257">
        <v>58711.87</v>
      </c>
      <c r="E15" s="257">
        <v>58711.87</v>
      </c>
      <c r="F15" s="257">
        <v>58711.87</v>
      </c>
      <c r="G15" s="257">
        <v>1584.31</v>
      </c>
    </row>
    <row r="16" spans="1:7" s="102" customFormat="1" ht="16.5" thickBot="1">
      <c r="A16" s="54"/>
      <c r="B16" s="103" t="s">
        <v>82</v>
      </c>
      <c r="C16" s="258">
        <v>777310.19</v>
      </c>
      <c r="D16" s="259">
        <v>66337.62</v>
      </c>
      <c r="E16" s="259">
        <v>66337.62</v>
      </c>
      <c r="F16" s="259">
        <v>64616.02</v>
      </c>
      <c r="G16" s="261">
        <v>914.48</v>
      </c>
    </row>
    <row r="17" spans="1:7" s="102" customFormat="1" ht="16.5" thickBot="1">
      <c r="A17" s="54"/>
      <c r="B17" s="103" t="s">
        <v>83</v>
      </c>
      <c r="C17" s="258">
        <v>914358.46</v>
      </c>
      <c r="D17" s="259">
        <v>76937.95</v>
      </c>
      <c r="E17" s="259">
        <v>76937.95</v>
      </c>
      <c r="F17" s="259">
        <v>75518.27</v>
      </c>
      <c r="G17" s="259">
        <v>6709.59</v>
      </c>
    </row>
    <row r="18" spans="1:7" s="102" customFormat="1" ht="16.5" thickBot="1">
      <c r="A18" s="54"/>
      <c r="B18" s="103" t="s">
        <v>84</v>
      </c>
      <c r="C18" s="258">
        <v>958575.13</v>
      </c>
      <c r="D18" s="259">
        <v>80893.2</v>
      </c>
      <c r="E18" s="259">
        <v>80893.2</v>
      </c>
      <c r="F18" s="259">
        <v>77817.8</v>
      </c>
      <c r="G18" s="259">
        <v>5287.64</v>
      </c>
    </row>
    <row r="19" spans="1:7" s="102" customFormat="1" ht="16.5" thickBot="1">
      <c r="A19" s="54"/>
      <c r="B19" s="103" t="s">
        <v>85</v>
      </c>
      <c r="C19" s="258">
        <v>984303.47</v>
      </c>
      <c r="D19" s="259">
        <v>82863.03</v>
      </c>
      <c r="E19" s="259">
        <v>82863.03</v>
      </c>
      <c r="F19" s="259">
        <v>82863.03</v>
      </c>
      <c r="G19" s="259">
        <v>3347.2</v>
      </c>
    </row>
    <row r="20" spans="1:7" s="102" customFormat="1" ht="16.5" thickBot="1">
      <c r="A20" s="54"/>
      <c r="B20" s="103" t="s">
        <v>86</v>
      </c>
      <c r="C20" s="258">
        <v>1025268.65</v>
      </c>
      <c r="D20" s="259">
        <v>84463.04</v>
      </c>
      <c r="E20" s="259">
        <v>84463.04</v>
      </c>
      <c r="F20" s="259">
        <v>84463.04</v>
      </c>
      <c r="G20" s="261">
        <v>524.55</v>
      </c>
    </row>
    <row r="21" spans="1:7" s="102" customFormat="1" ht="16.5" thickBot="1">
      <c r="A21" s="54"/>
      <c r="B21" s="103" t="s">
        <v>87</v>
      </c>
      <c r="C21" s="258">
        <v>835036.77</v>
      </c>
      <c r="D21" s="259">
        <v>67694.12</v>
      </c>
      <c r="E21" s="259">
        <v>67694.12</v>
      </c>
      <c r="F21" s="259">
        <v>67694.12</v>
      </c>
      <c r="G21" s="259">
        <v>3565.13</v>
      </c>
    </row>
    <row r="22" spans="1:7" s="102" customFormat="1" ht="16.5" thickBot="1">
      <c r="A22" s="54"/>
      <c r="B22" s="103" t="s">
        <v>88</v>
      </c>
      <c r="C22" s="258">
        <v>947814.03</v>
      </c>
      <c r="D22" s="259">
        <v>85539.06</v>
      </c>
      <c r="E22" s="259">
        <v>85539.06</v>
      </c>
      <c r="F22" s="259">
        <v>85539.06</v>
      </c>
      <c r="G22" s="259">
        <v>3611.01</v>
      </c>
    </row>
    <row r="23" spans="1:7" s="102" customFormat="1" ht="16.5" thickBot="1">
      <c r="A23" s="54"/>
      <c r="B23" s="103" t="s">
        <v>89</v>
      </c>
      <c r="C23" s="258">
        <v>1027046.22</v>
      </c>
      <c r="D23" s="259">
        <v>87159.27</v>
      </c>
      <c r="E23" s="259">
        <v>87159.27</v>
      </c>
      <c r="F23" s="259">
        <v>87159.27</v>
      </c>
      <c r="G23" s="259">
        <v>18449.05</v>
      </c>
    </row>
    <row r="24" spans="1:7" s="102" customFormat="1" ht="16.5" thickBot="1">
      <c r="A24" s="54"/>
      <c r="B24" s="103" t="s">
        <v>90</v>
      </c>
      <c r="C24" s="258">
        <v>1034057.63</v>
      </c>
      <c r="D24" s="259">
        <v>88065.07</v>
      </c>
      <c r="E24" s="259">
        <v>88065.07</v>
      </c>
      <c r="F24" s="259">
        <v>88065.07</v>
      </c>
      <c r="G24" s="259">
        <v>26167.07</v>
      </c>
    </row>
    <row r="25" spans="1:12" s="102" customFormat="1" ht="16.5" thickBot="1">
      <c r="A25" s="54"/>
      <c r="B25" s="103" t="s">
        <v>91</v>
      </c>
      <c r="C25" s="258">
        <v>967817.65</v>
      </c>
      <c r="D25" s="259">
        <v>81721.84</v>
      </c>
      <c r="E25" s="259">
        <v>81721.84</v>
      </c>
      <c r="F25" s="259">
        <v>81721.84</v>
      </c>
      <c r="G25" s="259">
        <v>60715.99</v>
      </c>
      <c r="I25" s="54"/>
      <c r="J25" s="54"/>
      <c r="K25" s="54"/>
      <c r="L25" s="54"/>
    </row>
    <row r="26" spans="2:7" ht="16.5" thickBot="1">
      <c r="B26" s="103" t="s">
        <v>92</v>
      </c>
      <c r="C26" s="258">
        <v>611173.56</v>
      </c>
      <c r="D26" s="259">
        <v>50645.88</v>
      </c>
      <c r="E26" s="259">
        <v>50645.88</v>
      </c>
      <c r="F26" s="259">
        <v>50151.63</v>
      </c>
      <c r="G26" s="259">
        <v>13030.19</v>
      </c>
    </row>
    <row r="27" spans="2:7" ht="16.5" thickBot="1">
      <c r="B27" s="103" t="s">
        <v>1344</v>
      </c>
      <c r="C27" s="258">
        <v>310399.23</v>
      </c>
      <c r="D27" s="259">
        <v>21778.03</v>
      </c>
      <c r="E27" s="259">
        <v>21778.03</v>
      </c>
      <c r="F27" s="259">
        <v>18277.51</v>
      </c>
      <c r="G27" s="261" t="s">
        <v>2522</v>
      </c>
    </row>
    <row r="28" spans="2:7" ht="15.75">
      <c r="B28" s="104" t="s">
        <v>421</v>
      </c>
      <c r="C28" s="88">
        <f>SUM(C15:C27)</f>
        <v>11083350.450000003</v>
      </c>
      <c r="D28" s="88">
        <f>SUM(D15:D27)</f>
        <v>932809.98</v>
      </c>
      <c r="E28" s="88">
        <f>SUM(E15:E27)</f>
        <v>932809.98</v>
      </c>
      <c r="F28" s="88">
        <f>SUM(F15:F27)</f>
        <v>922598.53</v>
      </c>
      <c r="G28" s="88">
        <f>SUM(G15:G27)</f>
        <v>143906.21</v>
      </c>
    </row>
    <row r="32" spans="2:8" ht="12.75">
      <c r="B32" s="254" t="s">
        <v>1651</v>
      </c>
      <c r="C32" s="254"/>
      <c r="D32" s="254"/>
      <c r="E32" s="254"/>
      <c r="F32" s="254"/>
      <c r="G32" s="254"/>
      <c r="H32" s="254"/>
    </row>
    <row r="33" spans="2:8" ht="12.75">
      <c r="B33" s="255" t="s">
        <v>1652</v>
      </c>
      <c r="C33" s="254"/>
      <c r="D33" s="254"/>
      <c r="E33" s="254"/>
      <c r="F33" s="254"/>
      <c r="G33" s="254"/>
      <c r="H33" s="254"/>
    </row>
    <row r="34" spans="2:8" ht="12.75">
      <c r="B34" s="254" t="s">
        <v>1626</v>
      </c>
      <c r="C34" s="254"/>
      <c r="D34" s="254"/>
      <c r="E34" s="254"/>
      <c r="F34" s="254"/>
      <c r="G34" s="254"/>
      <c r="H34" s="254"/>
    </row>
    <row r="35" spans="2:8" ht="12.75">
      <c r="B35" s="102"/>
      <c r="C35" s="102"/>
      <c r="D35" s="102"/>
      <c r="E35" s="102"/>
      <c r="F35" s="102"/>
      <c r="G35" s="102"/>
      <c r="H35" s="175" t="s">
        <v>1634</v>
      </c>
    </row>
    <row r="36" spans="2:8" ht="28.5">
      <c r="B36" s="179" t="s">
        <v>1621</v>
      </c>
      <c r="C36" s="180" t="s">
        <v>1622</v>
      </c>
      <c r="D36" s="180" t="s">
        <v>1638</v>
      </c>
      <c r="E36" s="180" t="s">
        <v>1625</v>
      </c>
      <c r="F36" s="180" t="s">
        <v>1623</v>
      </c>
      <c r="G36" s="180" t="s">
        <v>1774</v>
      </c>
      <c r="H36" s="180" t="s">
        <v>1789</v>
      </c>
    </row>
    <row r="37" spans="2:8" ht="13.5" thickBot="1">
      <c r="B37" s="183"/>
      <c r="C37" s="181" t="s">
        <v>1645</v>
      </c>
      <c r="D37" s="181" t="s">
        <v>1648</v>
      </c>
      <c r="E37" s="182"/>
      <c r="F37" s="181" t="s">
        <v>1646</v>
      </c>
      <c r="G37" s="181" t="s">
        <v>1647</v>
      </c>
      <c r="H37" s="181" t="s">
        <v>1647</v>
      </c>
    </row>
    <row r="38" spans="2:8" ht="16.5" thickBot="1">
      <c r="B38" s="103" t="s">
        <v>81</v>
      </c>
      <c r="C38" s="256">
        <v>690189.46</v>
      </c>
      <c r="D38" s="257">
        <v>151841.4</v>
      </c>
      <c r="E38" s="257">
        <v>158064.64</v>
      </c>
      <c r="F38" s="260">
        <v>221.97</v>
      </c>
      <c r="G38" s="257">
        <v>50389.83</v>
      </c>
      <c r="H38" s="89"/>
    </row>
    <row r="39" spans="2:8" ht="16.5" thickBot="1">
      <c r="B39" s="103" t="s">
        <v>82</v>
      </c>
      <c r="C39" s="258">
        <v>777310.19</v>
      </c>
      <c r="D39" s="259">
        <v>171008.31</v>
      </c>
      <c r="E39" s="259">
        <v>207465.75</v>
      </c>
      <c r="F39" s="261">
        <v>221.97</v>
      </c>
      <c r="G39" s="259">
        <v>82277.4</v>
      </c>
      <c r="H39" s="89"/>
    </row>
    <row r="40" spans="2:8" ht="16.5" thickBot="1">
      <c r="B40" s="103" t="s">
        <v>83</v>
      </c>
      <c r="C40" s="258">
        <v>914358.46</v>
      </c>
      <c r="D40" s="259">
        <v>201158.91</v>
      </c>
      <c r="E40" s="259">
        <v>201158.91</v>
      </c>
      <c r="F40" s="261">
        <v>63.42</v>
      </c>
      <c r="G40" s="259">
        <v>45460.78</v>
      </c>
      <c r="H40" s="89"/>
    </row>
    <row r="41" spans="2:8" ht="16.5" thickBot="1">
      <c r="B41" s="103" t="s">
        <v>84</v>
      </c>
      <c r="C41" s="258">
        <v>958575.13</v>
      </c>
      <c r="D41" s="259">
        <v>210886.41</v>
      </c>
      <c r="E41" s="259">
        <v>210886.41</v>
      </c>
      <c r="F41" s="261">
        <v>63.42</v>
      </c>
      <c r="G41" s="259">
        <v>31708.33</v>
      </c>
      <c r="H41" s="89"/>
    </row>
    <row r="42" spans="2:8" ht="16.5" thickBot="1">
      <c r="B42" s="103" t="s">
        <v>85</v>
      </c>
      <c r="C42" s="258">
        <v>984303.47</v>
      </c>
      <c r="D42" s="259">
        <v>216546.72</v>
      </c>
      <c r="E42" s="259">
        <v>216546.72</v>
      </c>
      <c r="F42" s="261">
        <v>63.42</v>
      </c>
      <c r="G42" s="259">
        <v>59109.71</v>
      </c>
      <c r="H42" s="89"/>
    </row>
    <row r="43" spans="2:8" ht="16.5" thickBot="1">
      <c r="B43" s="103" t="s">
        <v>86</v>
      </c>
      <c r="C43" s="258">
        <v>1025268.65</v>
      </c>
      <c r="D43" s="259">
        <v>219654.58</v>
      </c>
      <c r="E43" s="259">
        <v>219654.58</v>
      </c>
      <c r="F43" s="261">
        <v>63.42</v>
      </c>
      <c r="G43" s="259">
        <v>63527.7</v>
      </c>
      <c r="H43" s="89"/>
    </row>
    <row r="44" spans="2:8" ht="16.5" thickBot="1">
      <c r="B44" s="103" t="s">
        <v>87</v>
      </c>
      <c r="C44" s="258">
        <v>835036.77</v>
      </c>
      <c r="D44" s="259">
        <v>179339.52</v>
      </c>
      <c r="E44" s="259">
        <v>179339.52</v>
      </c>
      <c r="F44" s="261">
        <v>63.42</v>
      </c>
      <c r="G44" s="259">
        <v>65819.22</v>
      </c>
      <c r="H44" s="89"/>
    </row>
    <row r="45" spans="2:8" ht="16.5" thickBot="1">
      <c r="B45" s="103" t="s">
        <v>88</v>
      </c>
      <c r="C45" s="258">
        <v>947814.03</v>
      </c>
      <c r="D45" s="259">
        <v>220592.53</v>
      </c>
      <c r="E45" s="259">
        <v>220592.53</v>
      </c>
      <c r="F45" s="261">
        <v>63.42</v>
      </c>
      <c r="G45" s="259">
        <v>82472.85</v>
      </c>
      <c r="H45" s="89"/>
    </row>
    <row r="46" spans="2:8" ht="16.5" thickBot="1">
      <c r="B46" s="103" t="s">
        <v>89</v>
      </c>
      <c r="C46" s="258">
        <v>1027046.22</v>
      </c>
      <c r="D46" s="259">
        <v>225950.24</v>
      </c>
      <c r="E46" s="259">
        <v>225950.24</v>
      </c>
      <c r="F46" s="261">
        <v>63.42</v>
      </c>
      <c r="G46" s="259">
        <v>58769.6</v>
      </c>
      <c r="H46" s="89"/>
    </row>
    <row r="47" spans="2:8" ht="16.5" thickBot="1">
      <c r="B47" s="103" t="s">
        <v>90</v>
      </c>
      <c r="C47" s="258">
        <v>1034057.63</v>
      </c>
      <c r="D47" s="259">
        <v>227492.75</v>
      </c>
      <c r="E47" s="259">
        <v>227492.75</v>
      </c>
      <c r="F47" s="261">
        <v>63.42</v>
      </c>
      <c r="G47" s="259">
        <v>117715.41</v>
      </c>
      <c r="H47" s="89"/>
    </row>
    <row r="48" spans="2:8" ht="16.5" thickBot="1">
      <c r="B48" s="103" t="s">
        <v>91</v>
      </c>
      <c r="C48" s="258">
        <v>967817.65</v>
      </c>
      <c r="D48" s="259">
        <v>212919.95</v>
      </c>
      <c r="E48" s="259">
        <v>212919.94</v>
      </c>
      <c r="F48" s="261">
        <v>63.42</v>
      </c>
      <c r="G48" s="259">
        <v>114927.84</v>
      </c>
      <c r="H48" s="89"/>
    </row>
    <row r="49" spans="2:8" ht="16.5" thickBot="1">
      <c r="B49" s="103" t="s">
        <v>92</v>
      </c>
      <c r="C49" s="258">
        <v>611173.56</v>
      </c>
      <c r="D49" s="259">
        <v>134458.24</v>
      </c>
      <c r="E49" s="259">
        <v>134458.24</v>
      </c>
      <c r="F49" s="261">
        <v>63.42</v>
      </c>
      <c r="G49" s="259">
        <v>66379.29</v>
      </c>
      <c r="H49" s="89"/>
    </row>
    <row r="50" spans="2:8" ht="16.5" thickBot="1">
      <c r="B50" s="103" t="s">
        <v>1344</v>
      </c>
      <c r="C50" s="258">
        <v>310399.23</v>
      </c>
      <c r="D50" s="259">
        <v>54345.15</v>
      </c>
      <c r="E50" s="259">
        <v>54510.15</v>
      </c>
      <c r="F50" s="261" t="s">
        <v>2522</v>
      </c>
      <c r="G50" s="259">
        <v>45022.16</v>
      </c>
      <c r="H50" s="89"/>
    </row>
    <row r="51" spans="2:8" ht="15.75">
      <c r="B51" s="104" t="s">
        <v>421</v>
      </c>
      <c r="C51" s="88">
        <f aca="true" t="shared" si="0" ref="C51:H51">SUM(C38:C50)</f>
        <v>11083350.450000003</v>
      </c>
      <c r="D51" s="88">
        <f t="shared" si="0"/>
        <v>2426194.7100000004</v>
      </c>
      <c r="E51" s="88">
        <f t="shared" si="0"/>
        <v>2469040.3800000004</v>
      </c>
      <c r="F51" s="88">
        <f t="shared" si="0"/>
        <v>1078.1399999999996</v>
      </c>
      <c r="G51" s="88">
        <f t="shared" si="0"/>
        <v>883580.12</v>
      </c>
      <c r="H51" s="88">
        <f t="shared" si="0"/>
        <v>0</v>
      </c>
    </row>
    <row r="55" ht="12.75">
      <c r="B55" s="177" t="s">
        <v>1657</v>
      </c>
    </row>
    <row r="56" ht="12.75">
      <c r="B56" s="105" t="s">
        <v>1653</v>
      </c>
    </row>
    <row r="57" ht="12.75">
      <c r="B57" s="105" t="s">
        <v>1654</v>
      </c>
    </row>
    <row r="58" ht="12.75">
      <c r="B58" s="105" t="s">
        <v>1655</v>
      </c>
    </row>
    <row r="59" ht="12.75">
      <c r="B59" s="105" t="s">
        <v>1656</v>
      </c>
    </row>
  </sheetData>
  <sheetProtection password="C61A" sheet="1" selectLockedCells="1"/>
  <mergeCells count="11">
    <mergeCell ref="B9:G9"/>
    <mergeCell ref="B32:H32"/>
    <mergeCell ref="B33:H33"/>
    <mergeCell ref="B34:H34"/>
    <mergeCell ref="B11:G11"/>
    <mergeCell ref="B10:G10"/>
    <mergeCell ref="B2:H2"/>
    <mergeCell ref="B3:H3"/>
    <mergeCell ref="B6:H6"/>
    <mergeCell ref="B7:H7"/>
    <mergeCell ref="B8:H8"/>
  </mergeCells>
  <conditionalFormatting sqref="C51:H51 C28:G28 H38:H50">
    <cfRule type="cellIs" priority="6" dxfId="112"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H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3"/>
  <rowBreaks count="1" manualBreakCount="1">
    <brk id="31" min="1" max="6" man="1"/>
  </rowBreaks>
  <drawing r:id="rId2"/>
  <legacyDrawing r:id="rId1"/>
</worksheet>
</file>

<file path=xl/worksheets/sheet21.xml><?xml version="1.0" encoding="utf-8"?>
<worksheet xmlns="http://schemas.openxmlformats.org/spreadsheetml/2006/main" xmlns:r="http://schemas.openxmlformats.org/officeDocument/2006/relationships">
  <sheetPr codeName="Plan5"/>
  <dimension ref="A1:J119"/>
  <sheetViews>
    <sheetView zoomScalePageLayoutView="0" workbookViewId="0" topLeftCell="A7">
      <selection activeCell="D98" sqref="D98"/>
    </sheetView>
  </sheetViews>
  <sheetFormatPr defaultColWidth="9.33203125" defaultRowHeight="12.75"/>
  <cols>
    <col min="1" max="1" width="3.83203125" style="93" bestFit="1" customWidth="1"/>
    <col min="2" max="2" width="33.33203125" style="93" customWidth="1"/>
    <col min="3" max="3" width="22.5" style="220" customWidth="1"/>
    <col min="4" max="4" width="100.33203125" style="93" customWidth="1"/>
    <col min="5" max="5" width="24.66015625" style="93" customWidth="1"/>
    <col min="6" max="6" width="62" style="93" customWidth="1"/>
    <col min="7" max="16384" width="9.33203125" style="93" customWidth="1"/>
  </cols>
  <sheetData>
    <row r="1" spans="3:9" s="4" customFormat="1" ht="12.75">
      <c r="C1" s="218"/>
      <c r="D1" s="34"/>
      <c r="E1" s="5"/>
      <c r="F1" s="6"/>
      <c r="G1" s="6"/>
      <c r="H1" s="6"/>
      <c r="I1" s="6"/>
    </row>
    <row r="2" spans="3:10" s="4" customFormat="1" ht="15.75">
      <c r="C2" s="228" t="str">
        <f>"APLICATIVO DE INFORMAÇÕES MUNICIPAIS ESTRUTURADAS "&amp;BDValores!E2&amp;" - PRESTAÇÃO DE CONTAS DO PREFEITO MUNICIPAL"</f>
        <v>APLICATIVO DE INFORMAÇÕES MUNICIPAIS ESTRUTURADAS 2018 - PRESTAÇÃO DE CONTAS DO PREFEITO MUNICIPAL</v>
      </c>
      <c r="D2" s="228"/>
      <c r="E2" s="228"/>
      <c r="F2" s="6"/>
      <c r="G2" s="6"/>
      <c r="H2" s="6"/>
      <c r="I2" s="6"/>
      <c r="J2" s="9"/>
    </row>
    <row r="3" spans="3:10" s="10" customFormat="1" ht="18.75">
      <c r="C3" s="243" t="str">
        <f>IF(SUM!$G$3="","",IF(SUM!$G$3="RECIFE","CIDADE DO RECIFE","MUNICÍPIO DE "&amp;UPPER(SUM!G3)))</f>
        <v>MUNICÍPIO DE PASSIRA</v>
      </c>
      <c r="D3" s="243"/>
      <c r="E3" s="243"/>
      <c r="F3" s="6"/>
      <c r="G3" s="6"/>
      <c r="H3" s="6"/>
      <c r="I3" s="6"/>
      <c r="J3" s="32"/>
    </row>
    <row r="4" spans="1:10" s="10" customFormat="1" ht="18.75">
      <c r="A4" s="137"/>
      <c r="B4" s="137"/>
      <c r="C4" s="137"/>
      <c r="D4" s="137"/>
      <c r="E4" s="137"/>
      <c r="F4" s="6"/>
      <c r="G4" s="6"/>
      <c r="H4" s="6"/>
      <c r="I4" s="6"/>
      <c r="J4" s="32"/>
    </row>
    <row r="5" spans="1:10" s="10" customFormat="1" ht="15.75" customHeight="1">
      <c r="A5" s="137"/>
      <c r="B5" s="137"/>
      <c r="C5" s="137"/>
      <c r="D5" s="137"/>
      <c r="E5" s="137"/>
      <c r="F5" s="6"/>
      <c r="G5" s="6"/>
      <c r="H5" s="6"/>
      <c r="I5" s="6"/>
      <c r="J5" s="32"/>
    </row>
    <row r="6" spans="1:9" s="9" customFormat="1" ht="15.75">
      <c r="A6" s="7"/>
      <c r="B6" s="7"/>
      <c r="C6" s="219"/>
      <c r="D6" s="36">
        <f>""</f>
      </c>
      <c r="E6" s="37"/>
      <c r="F6" s="37"/>
      <c r="G6" s="38"/>
      <c r="I6" s="8"/>
    </row>
    <row r="7" spans="1:8" s="4" customFormat="1" ht="21" customHeight="1">
      <c r="A7" s="3">
        <f>""</f>
      </c>
      <c r="B7" s="3"/>
      <c r="C7" s="244" t="e">
        <f>UPPER(MENU!#REF!)</f>
        <v>#REF!</v>
      </c>
      <c r="D7" s="244"/>
      <c r="E7" s="244"/>
      <c r="F7" s="7"/>
      <c r="G7" s="8"/>
      <c r="H7" s="9"/>
    </row>
    <row r="8" spans="1:8" s="4" customFormat="1" ht="6.75" customHeight="1">
      <c r="A8" s="3">
        <f>""</f>
      </c>
      <c r="B8" s="3"/>
      <c r="C8" s="162"/>
      <c r="D8" s="12"/>
      <c r="E8" s="6"/>
      <c r="F8" s="7"/>
      <c r="G8" s="8"/>
      <c r="H8" s="9"/>
    </row>
    <row r="9" spans="3:5" s="54" customFormat="1" ht="15.75">
      <c r="C9" s="39" t="s">
        <v>1318</v>
      </c>
      <c r="D9" s="39" t="s">
        <v>129</v>
      </c>
      <c r="E9" s="91" t="s">
        <v>127</v>
      </c>
    </row>
    <row r="11" spans="1:6" s="54" customFormat="1" ht="15.75">
      <c r="A11" s="213"/>
      <c r="B11" s="213"/>
      <c r="C11" s="62"/>
      <c r="D11" s="213"/>
      <c r="F11" s="213"/>
    </row>
    <row r="12" spans="1:6" s="54" customFormat="1" ht="15.75">
      <c r="A12" s="213"/>
      <c r="B12" s="213"/>
      <c r="C12" s="192" t="s">
        <v>2449</v>
      </c>
      <c r="D12" s="213"/>
      <c r="F12" s="213"/>
    </row>
    <row r="13" spans="1:6" s="54" customFormat="1" ht="15.75">
      <c r="A13" s="213"/>
      <c r="B13" s="213"/>
      <c r="C13" s="62"/>
      <c r="D13" s="213"/>
      <c r="F13" s="213"/>
    </row>
    <row r="14" spans="1:6" s="54" customFormat="1" ht="15.75">
      <c r="A14" s="213">
        <v>37</v>
      </c>
      <c r="B14" s="213" t="s">
        <v>2480</v>
      </c>
      <c r="C14" s="62" t="s">
        <v>917</v>
      </c>
      <c r="D14" s="212" t="s">
        <v>2473</v>
      </c>
      <c r="E14" s="90">
        <f>E15-E16</f>
        <v>0</v>
      </c>
      <c r="F14" s="213" t="s">
        <v>2481</v>
      </c>
    </row>
    <row r="15" spans="1:6" s="54" customFormat="1" ht="15.75">
      <c r="A15" s="213">
        <v>37</v>
      </c>
      <c r="B15" s="213" t="s">
        <v>2364</v>
      </c>
      <c r="C15" s="62" t="s">
        <v>920</v>
      </c>
      <c r="D15" s="212" t="s">
        <v>2365</v>
      </c>
      <c r="E15" s="89"/>
      <c r="F15" s="213"/>
    </row>
    <row r="16" spans="1:6" s="54" customFormat="1" ht="15.75">
      <c r="A16" s="213">
        <v>37</v>
      </c>
      <c r="B16" s="213" t="s">
        <v>2482</v>
      </c>
      <c r="C16" s="62" t="s">
        <v>946</v>
      </c>
      <c r="D16" s="212" t="s">
        <v>2372</v>
      </c>
      <c r="E16" s="89"/>
      <c r="F16" s="213" t="s">
        <v>2225</v>
      </c>
    </row>
    <row r="17" spans="1:6" s="54" customFormat="1" ht="15.75">
      <c r="A17" s="213">
        <v>37</v>
      </c>
      <c r="B17" s="213" t="s">
        <v>2483</v>
      </c>
      <c r="C17" s="62" t="s">
        <v>974</v>
      </c>
      <c r="D17" s="212" t="s">
        <v>2476</v>
      </c>
      <c r="E17" s="90">
        <f>E18</f>
        <v>0</v>
      </c>
      <c r="F17" s="213" t="s">
        <v>2366</v>
      </c>
    </row>
    <row r="18" spans="1:6" s="54" customFormat="1" ht="15.75">
      <c r="A18" s="213">
        <v>37</v>
      </c>
      <c r="B18" s="213" t="s">
        <v>2366</v>
      </c>
      <c r="C18" s="62" t="s">
        <v>977</v>
      </c>
      <c r="D18" s="212" t="s">
        <v>2367</v>
      </c>
      <c r="E18" s="89"/>
      <c r="F18" s="213"/>
    </row>
    <row r="19" spans="1:6" s="54" customFormat="1" ht="15.75">
      <c r="A19" s="213">
        <v>37</v>
      </c>
      <c r="B19" s="213" t="s">
        <v>2484</v>
      </c>
      <c r="C19" s="62" t="s">
        <v>1000</v>
      </c>
      <c r="D19" s="212" t="s">
        <v>2478</v>
      </c>
      <c r="E19" s="90">
        <f>E14-E17</f>
        <v>0</v>
      </c>
      <c r="F19" s="213" t="s">
        <v>2485</v>
      </c>
    </row>
    <row r="20" spans="1:6" s="54" customFormat="1" ht="15.75">
      <c r="A20" s="213">
        <v>37</v>
      </c>
      <c r="B20" s="213" t="s">
        <v>2368</v>
      </c>
      <c r="C20" s="62" t="s">
        <v>1049</v>
      </c>
      <c r="D20" s="212" t="str">
        <f>"Receita Previdenciária prevista no DRAA "&amp;BDValores!E2</f>
        <v>Receita Previdenciária prevista no DRAA 2018</v>
      </c>
      <c r="E20" s="89"/>
      <c r="F20" s="213"/>
    </row>
    <row r="21" spans="1:6" s="54" customFormat="1" ht="15.75">
      <c r="A21" s="213">
        <v>37</v>
      </c>
      <c r="B21" s="213" t="s">
        <v>2369</v>
      </c>
      <c r="C21" s="62" t="s">
        <v>1052</v>
      </c>
      <c r="D21" s="212" t="str">
        <f>"Despesa Previdenciária prevista no DRAA "&amp;BDValores!E2</f>
        <v>Despesa Previdenciária prevista no DRAA 2018</v>
      </c>
      <c r="E21" s="89"/>
      <c r="F21" s="213"/>
    </row>
    <row r="22" spans="1:6" s="54" customFormat="1" ht="15.75">
      <c r="A22" s="213"/>
      <c r="B22" s="213"/>
      <c r="C22" s="62"/>
      <c r="D22" s="213"/>
      <c r="F22" s="213"/>
    </row>
    <row r="23" spans="1:6" s="54" customFormat="1" ht="15.75">
      <c r="A23" s="212">
        <v>43</v>
      </c>
      <c r="B23" s="212" t="s">
        <v>2451</v>
      </c>
      <c r="C23" s="192" t="s">
        <v>917</v>
      </c>
      <c r="D23" s="221" t="s">
        <v>2452</v>
      </c>
      <c r="E23" s="88">
        <f>E24</f>
        <v>0</v>
      </c>
      <c r="F23" s="212" t="s">
        <v>2381</v>
      </c>
    </row>
    <row r="24" spans="1:6" s="54" customFormat="1" ht="15.75">
      <c r="A24" s="212">
        <v>43</v>
      </c>
      <c r="B24" s="212" t="s">
        <v>2381</v>
      </c>
      <c r="C24" s="62" t="s">
        <v>920</v>
      </c>
      <c r="D24" s="212" t="s">
        <v>2382</v>
      </c>
      <c r="E24" s="89"/>
      <c r="F24" s="212"/>
    </row>
    <row r="25" spans="1:6" s="54" customFormat="1" ht="15.75">
      <c r="A25" s="212">
        <v>43</v>
      </c>
      <c r="B25" s="212" t="s">
        <v>2453</v>
      </c>
      <c r="C25" s="192" t="s">
        <v>974</v>
      </c>
      <c r="D25" s="221" t="s">
        <v>2454</v>
      </c>
      <c r="E25" s="88">
        <f>E26+E29-E32</f>
        <v>0</v>
      </c>
      <c r="F25" s="212" t="s">
        <v>2455</v>
      </c>
    </row>
    <row r="26" spans="1:6" s="54" customFormat="1" ht="15.75">
      <c r="A26" s="212">
        <v>43</v>
      </c>
      <c r="B26" s="212" t="s">
        <v>2456</v>
      </c>
      <c r="C26" s="62" t="s">
        <v>977</v>
      </c>
      <c r="D26" s="212" t="s">
        <v>2457</v>
      </c>
      <c r="E26" s="90">
        <f>E27-E28</f>
        <v>0</v>
      </c>
      <c r="F26" s="212" t="s">
        <v>2458</v>
      </c>
    </row>
    <row r="27" spans="1:6" s="54" customFormat="1" ht="15.75">
      <c r="A27" s="212">
        <v>43</v>
      </c>
      <c r="B27" s="212" t="s">
        <v>2383</v>
      </c>
      <c r="C27" s="62" t="s">
        <v>2459</v>
      </c>
      <c r="D27" s="212" t="s">
        <v>2384</v>
      </c>
      <c r="E27" s="89"/>
      <c r="F27" s="212"/>
    </row>
    <row r="28" spans="1:6" s="54" customFormat="1" ht="15.75">
      <c r="A28" s="212">
        <v>43</v>
      </c>
      <c r="B28" s="212" t="s">
        <v>2385</v>
      </c>
      <c r="C28" s="62" t="s">
        <v>2460</v>
      </c>
      <c r="D28" s="212" t="s">
        <v>2386</v>
      </c>
      <c r="E28" s="89"/>
      <c r="F28" s="212"/>
    </row>
    <row r="29" spans="1:6" s="54" customFormat="1" ht="15.75">
      <c r="A29" s="212">
        <v>43</v>
      </c>
      <c r="B29" s="212" t="s">
        <v>2461</v>
      </c>
      <c r="C29" s="62" t="s">
        <v>979</v>
      </c>
      <c r="D29" s="212" t="s">
        <v>2462</v>
      </c>
      <c r="E29" s="90">
        <f>E30-E31</f>
        <v>0</v>
      </c>
      <c r="F29" s="212" t="s">
        <v>2463</v>
      </c>
    </row>
    <row r="30" spans="1:6" s="54" customFormat="1" ht="15.75">
      <c r="A30" s="212">
        <v>43</v>
      </c>
      <c r="B30" s="212" t="s">
        <v>2387</v>
      </c>
      <c r="C30" s="62" t="s">
        <v>2464</v>
      </c>
      <c r="D30" s="212" t="s">
        <v>2388</v>
      </c>
      <c r="E30" s="89"/>
      <c r="F30" s="212"/>
    </row>
    <row r="31" spans="1:6" s="54" customFormat="1" ht="15.75">
      <c r="A31" s="212">
        <v>43</v>
      </c>
      <c r="B31" s="212" t="s">
        <v>2389</v>
      </c>
      <c r="C31" s="62" t="s">
        <v>2465</v>
      </c>
      <c r="D31" s="212" t="s">
        <v>2390</v>
      </c>
      <c r="E31" s="89"/>
      <c r="F31" s="212"/>
    </row>
    <row r="32" spans="1:6" s="54" customFormat="1" ht="15.75">
      <c r="A32" s="212">
        <v>43</v>
      </c>
      <c r="B32" s="212" t="s">
        <v>2466</v>
      </c>
      <c r="C32" s="62" t="s">
        <v>982</v>
      </c>
      <c r="D32" s="212" t="s">
        <v>2467</v>
      </c>
      <c r="E32" s="90">
        <f>E33+E34</f>
        <v>0</v>
      </c>
      <c r="F32" s="212" t="s">
        <v>2468</v>
      </c>
    </row>
    <row r="33" spans="1:6" s="54" customFormat="1" ht="15.75">
      <c r="A33" s="212">
        <v>43</v>
      </c>
      <c r="B33" s="212" t="s">
        <v>2391</v>
      </c>
      <c r="C33" s="62" t="s">
        <v>1151</v>
      </c>
      <c r="D33" s="212" t="s">
        <v>2392</v>
      </c>
      <c r="E33" s="89"/>
      <c r="F33" s="212"/>
    </row>
    <row r="34" spans="1:6" s="54" customFormat="1" ht="15.75">
      <c r="A34" s="212">
        <v>43</v>
      </c>
      <c r="B34" s="212" t="s">
        <v>2393</v>
      </c>
      <c r="C34" s="62" t="s">
        <v>1153</v>
      </c>
      <c r="D34" s="212" t="s">
        <v>2394</v>
      </c>
      <c r="E34" s="89"/>
      <c r="F34" s="212"/>
    </row>
    <row r="35" spans="1:6" s="54" customFormat="1" ht="15.75">
      <c r="A35" s="212">
        <v>43</v>
      </c>
      <c r="B35" s="212" t="s">
        <v>2469</v>
      </c>
      <c r="C35" s="192" t="s">
        <v>1000</v>
      </c>
      <c r="D35" s="221" t="s">
        <v>2470</v>
      </c>
      <c r="E35" s="88">
        <f>E23-E25</f>
        <v>0</v>
      </c>
      <c r="F35" s="212" t="s">
        <v>2471</v>
      </c>
    </row>
    <row r="36" spans="1:6" s="54" customFormat="1" ht="15.75">
      <c r="A36" s="212"/>
      <c r="B36" s="212"/>
      <c r="C36" s="62"/>
      <c r="D36" s="212"/>
      <c r="F36" s="212"/>
    </row>
    <row r="37" spans="1:6" s="54" customFormat="1" ht="15.75">
      <c r="A37" s="212">
        <v>47</v>
      </c>
      <c r="B37" s="212" t="s">
        <v>2406</v>
      </c>
      <c r="C37" s="62" t="s">
        <v>920</v>
      </c>
      <c r="D37" s="212" t="s">
        <v>2486</v>
      </c>
      <c r="E37" s="222"/>
      <c r="F37" s="212"/>
    </row>
    <row r="38" spans="1:6" s="54" customFormat="1" ht="15.75">
      <c r="A38" s="212">
        <v>47</v>
      </c>
      <c r="B38" s="212" t="s">
        <v>2407</v>
      </c>
      <c r="C38" s="62" t="s">
        <v>946</v>
      </c>
      <c r="D38" s="212" t="s">
        <v>2487</v>
      </c>
      <c r="E38" s="222"/>
      <c r="F38" s="212"/>
    </row>
    <row r="39" spans="1:6" s="54" customFormat="1" ht="15.75">
      <c r="A39" s="212">
        <v>47</v>
      </c>
      <c r="B39" s="212" t="s">
        <v>2408</v>
      </c>
      <c r="C39" s="62" t="s">
        <v>972</v>
      </c>
      <c r="D39" s="212" t="s">
        <v>2488</v>
      </c>
      <c r="E39" s="222"/>
      <c r="F39" s="212"/>
    </row>
    <row r="40" spans="1:6" s="54" customFormat="1" ht="15.75">
      <c r="A40" s="212">
        <v>47</v>
      </c>
      <c r="B40" s="212" t="s">
        <v>2409</v>
      </c>
      <c r="C40" s="62" t="s">
        <v>977</v>
      </c>
      <c r="D40" s="212" t="s">
        <v>2489</v>
      </c>
      <c r="E40" s="222"/>
      <c r="F40" s="212"/>
    </row>
    <row r="41" spans="1:6" s="54" customFormat="1" ht="15.75">
      <c r="A41" s="212">
        <v>47</v>
      </c>
      <c r="B41" s="212" t="s">
        <v>2410</v>
      </c>
      <c r="C41" s="62" t="s">
        <v>979</v>
      </c>
      <c r="D41" s="212" t="s">
        <v>2490</v>
      </c>
      <c r="E41" s="222"/>
      <c r="F41" s="212"/>
    </row>
    <row r="42" spans="1:6" s="54" customFormat="1" ht="15.75">
      <c r="A42" s="212">
        <v>47</v>
      </c>
      <c r="B42" s="212" t="s">
        <v>2411</v>
      </c>
      <c r="C42" s="62" t="s">
        <v>982</v>
      </c>
      <c r="D42" s="212" t="s">
        <v>2491</v>
      </c>
      <c r="E42" s="222"/>
      <c r="F42" s="212"/>
    </row>
    <row r="43" spans="1:6" s="54" customFormat="1" ht="15.75">
      <c r="A43" s="212">
        <v>47</v>
      </c>
      <c r="B43" s="212" t="s">
        <v>2412</v>
      </c>
      <c r="C43" s="62" t="s">
        <v>1305</v>
      </c>
      <c r="D43" s="212" t="s">
        <v>2492</v>
      </c>
      <c r="E43" s="222"/>
      <c r="F43" s="212"/>
    </row>
    <row r="44" spans="1:6" s="54" customFormat="1" ht="15.75">
      <c r="A44" s="212">
        <v>47</v>
      </c>
      <c r="B44" s="212" t="s">
        <v>2413</v>
      </c>
      <c r="C44" s="62" t="s">
        <v>1306</v>
      </c>
      <c r="D44" s="212" t="s">
        <v>2493</v>
      </c>
      <c r="E44" s="222"/>
      <c r="F44" s="212"/>
    </row>
    <row r="45" spans="1:6" s="54" customFormat="1" ht="15.75">
      <c r="A45" s="212">
        <v>47</v>
      </c>
      <c r="B45" s="212" t="s">
        <v>2414</v>
      </c>
      <c r="C45" s="62" t="s">
        <v>1307</v>
      </c>
      <c r="D45" s="212" t="s">
        <v>2494</v>
      </c>
      <c r="E45" s="222"/>
      <c r="F45" s="212"/>
    </row>
    <row r="46" spans="1:6" s="54" customFormat="1" ht="15.75">
      <c r="A46" s="212">
        <v>47</v>
      </c>
      <c r="B46" s="212" t="s">
        <v>2415</v>
      </c>
      <c r="C46" s="62" t="s">
        <v>1308</v>
      </c>
      <c r="D46" s="212" t="s">
        <v>2495</v>
      </c>
      <c r="E46" s="222"/>
      <c r="F46" s="212"/>
    </row>
    <row r="47" spans="1:6" s="54" customFormat="1" ht="15.75">
      <c r="A47" s="212"/>
      <c r="B47" s="212"/>
      <c r="C47" s="62"/>
      <c r="D47" s="212"/>
      <c r="E47" s="212"/>
      <c r="F47" s="212"/>
    </row>
    <row r="48" spans="1:6" s="54" customFormat="1" ht="15.75">
      <c r="A48" s="212"/>
      <c r="B48" s="212"/>
      <c r="C48" s="62"/>
      <c r="D48" s="212"/>
      <c r="E48" s="212"/>
      <c r="F48" s="212"/>
    </row>
    <row r="49" spans="1:6" s="54" customFormat="1" ht="15.75">
      <c r="A49" s="213"/>
      <c r="B49" s="213"/>
      <c r="C49" s="192" t="s">
        <v>2450</v>
      </c>
      <c r="D49" s="213"/>
      <c r="F49" s="213"/>
    </row>
    <row r="50" spans="1:6" s="54" customFormat="1" ht="15.75">
      <c r="A50" s="213"/>
      <c r="B50" s="213"/>
      <c r="C50" s="62"/>
      <c r="D50" s="213"/>
      <c r="F50" s="213"/>
    </row>
    <row r="51" spans="1:6" s="54" customFormat="1" ht="15.75">
      <c r="A51" s="213"/>
      <c r="B51" s="213"/>
      <c r="C51" s="192" t="s">
        <v>2447</v>
      </c>
      <c r="D51" s="213"/>
      <c r="F51" s="213"/>
    </row>
    <row r="52" spans="1:6" s="54" customFormat="1" ht="15.75">
      <c r="A52" s="213">
        <v>39</v>
      </c>
      <c r="B52" s="213" t="s">
        <v>2472</v>
      </c>
      <c r="C52" s="62" t="s">
        <v>917</v>
      </c>
      <c r="D52" s="212" t="s">
        <v>2473</v>
      </c>
      <c r="E52" s="90">
        <f>E53-E54</f>
        <v>0</v>
      </c>
      <c r="F52" s="213" t="s">
        <v>2474</v>
      </c>
    </row>
    <row r="53" spans="1:6" s="54" customFormat="1" ht="15.75">
      <c r="A53" s="213">
        <v>39</v>
      </c>
      <c r="B53" s="213" t="s">
        <v>2370</v>
      </c>
      <c r="C53" s="62" t="s">
        <v>920</v>
      </c>
      <c r="D53" s="212" t="s">
        <v>2365</v>
      </c>
      <c r="E53" s="89"/>
      <c r="F53" s="213"/>
    </row>
    <row r="54" spans="1:6" s="54" customFormat="1" ht="15.75">
      <c r="A54" s="213">
        <v>39</v>
      </c>
      <c r="B54" s="213" t="s">
        <v>2371</v>
      </c>
      <c r="C54" s="62" t="s">
        <v>946</v>
      </c>
      <c r="D54" s="212" t="s">
        <v>2372</v>
      </c>
      <c r="E54" s="89"/>
      <c r="F54" s="213"/>
    </row>
    <row r="55" spans="1:6" s="54" customFormat="1" ht="15.75">
      <c r="A55" s="213">
        <v>39</v>
      </c>
      <c r="B55" s="213" t="s">
        <v>2475</v>
      </c>
      <c r="C55" s="62" t="s">
        <v>974</v>
      </c>
      <c r="D55" s="212" t="s">
        <v>2476</v>
      </c>
      <c r="E55" s="90">
        <f>E56</f>
        <v>0</v>
      </c>
      <c r="F55" s="213" t="s">
        <v>2373</v>
      </c>
    </row>
    <row r="56" spans="1:6" s="54" customFormat="1" ht="15.75">
      <c r="A56" s="213">
        <v>39</v>
      </c>
      <c r="B56" s="213" t="s">
        <v>2373</v>
      </c>
      <c r="C56" s="62" t="s">
        <v>977</v>
      </c>
      <c r="D56" s="212" t="s">
        <v>2367</v>
      </c>
      <c r="E56" s="89"/>
      <c r="F56" s="213"/>
    </row>
    <row r="57" spans="1:6" s="54" customFormat="1" ht="15.75">
      <c r="A57" s="213">
        <v>39</v>
      </c>
      <c r="B57" s="213" t="s">
        <v>2477</v>
      </c>
      <c r="C57" s="62" t="s">
        <v>1000</v>
      </c>
      <c r="D57" s="212" t="s">
        <v>2478</v>
      </c>
      <c r="E57" s="90">
        <f>E52-E55</f>
        <v>0</v>
      </c>
      <c r="F57" s="213" t="s">
        <v>2479</v>
      </c>
    </row>
    <row r="58" spans="1:6" s="54" customFormat="1" ht="15.75">
      <c r="A58" s="213">
        <v>39</v>
      </c>
      <c r="B58" s="213" t="s">
        <v>2374</v>
      </c>
      <c r="C58" s="62" t="s">
        <v>1049</v>
      </c>
      <c r="D58" s="212" t="str">
        <f>"Receita Previdenciária prevista no DRAA "&amp;BDValores!E2</f>
        <v>Receita Previdenciária prevista no DRAA 2018</v>
      </c>
      <c r="E58" s="89"/>
      <c r="F58" s="213"/>
    </row>
    <row r="59" spans="1:6" s="54" customFormat="1" ht="15.75">
      <c r="A59" s="213">
        <v>39</v>
      </c>
      <c r="B59" s="213" t="s">
        <v>2375</v>
      </c>
      <c r="C59" s="62" t="s">
        <v>1052</v>
      </c>
      <c r="D59" s="212" t="str">
        <f>"Despesa Previdenciária prevista no DRAA "&amp;BDValores!E2</f>
        <v>Despesa Previdenciária prevista no DRAA 2018</v>
      </c>
      <c r="E59" s="89"/>
      <c r="F59" s="213"/>
    </row>
    <row r="60" spans="1:6" s="54" customFormat="1" ht="15.75">
      <c r="A60" s="213"/>
      <c r="B60" s="213"/>
      <c r="C60" s="62"/>
      <c r="D60" s="212"/>
      <c r="E60" s="212"/>
      <c r="F60" s="213"/>
    </row>
    <row r="61" spans="1:6" s="54" customFormat="1" ht="15.75">
      <c r="A61" s="212">
        <v>43</v>
      </c>
      <c r="B61" s="212" t="s">
        <v>2451</v>
      </c>
      <c r="C61" s="192" t="s">
        <v>917</v>
      </c>
      <c r="D61" s="221" t="s">
        <v>2452</v>
      </c>
      <c r="E61" s="88">
        <f>E62</f>
        <v>0</v>
      </c>
      <c r="F61" s="212" t="s">
        <v>2381</v>
      </c>
    </row>
    <row r="62" spans="1:6" s="54" customFormat="1" ht="15.75">
      <c r="A62" s="212">
        <v>43</v>
      </c>
      <c r="B62" s="212" t="s">
        <v>2381</v>
      </c>
      <c r="C62" s="62" t="s">
        <v>920</v>
      </c>
      <c r="D62" s="212" t="s">
        <v>2382</v>
      </c>
      <c r="E62" s="89"/>
      <c r="F62" s="212"/>
    </row>
    <row r="63" spans="1:6" s="54" customFormat="1" ht="15.75">
      <c r="A63" s="212">
        <v>43</v>
      </c>
      <c r="B63" s="212" t="s">
        <v>2453</v>
      </c>
      <c r="C63" s="192" t="s">
        <v>974</v>
      </c>
      <c r="D63" s="221" t="s">
        <v>2454</v>
      </c>
      <c r="E63" s="88">
        <f>E64+E67-E70</f>
        <v>0</v>
      </c>
      <c r="F63" s="212" t="s">
        <v>2455</v>
      </c>
    </row>
    <row r="64" spans="1:6" s="54" customFormat="1" ht="15.75">
      <c r="A64" s="212">
        <v>43</v>
      </c>
      <c r="B64" s="212" t="s">
        <v>2456</v>
      </c>
      <c r="C64" s="62" t="s">
        <v>977</v>
      </c>
      <c r="D64" s="212" t="s">
        <v>2457</v>
      </c>
      <c r="E64" s="90">
        <f>E65-E66</f>
        <v>0</v>
      </c>
      <c r="F64" s="212" t="s">
        <v>2458</v>
      </c>
    </row>
    <row r="65" spans="1:6" s="54" customFormat="1" ht="15.75">
      <c r="A65" s="212">
        <v>43</v>
      </c>
      <c r="B65" s="212" t="s">
        <v>2383</v>
      </c>
      <c r="C65" s="62" t="s">
        <v>2459</v>
      </c>
      <c r="D65" s="212" t="s">
        <v>2384</v>
      </c>
      <c r="E65" s="89"/>
      <c r="F65" s="212"/>
    </row>
    <row r="66" spans="1:6" s="54" customFormat="1" ht="15.75">
      <c r="A66" s="212">
        <v>43</v>
      </c>
      <c r="B66" s="212" t="s">
        <v>2385</v>
      </c>
      <c r="C66" s="62" t="s">
        <v>2460</v>
      </c>
      <c r="D66" s="212" t="s">
        <v>2386</v>
      </c>
      <c r="E66" s="89"/>
      <c r="F66" s="212"/>
    </row>
    <row r="67" spans="1:6" s="54" customFormat="1" ht="15.75">
      <c r="A67" s="212">
        <v>43</v>
      </c>
      <c r="B67" s="212" t="s">
        <v>2461</v>
      </c>
      <c r="C67" s="62" t="s">
        <v>979</v>
      </c>
      <c r="D67" s="212" t="s">
        <v>2462</v>
      </c>
      <c r="E67" s="90">
        <f>E68-E69</f>
        <v>0</v>
      </c>
      <c r="F67" s="212" t="s">
        <v>2463</v>
      </c>
    </row>
    <row r="68" spans="1:6" s="54" customFormat="1" ht="15.75">
      <c r="A68" s="212">
        <v>43</v>
      </c>
      <c r="B68" s="212" t="s">
        <v>2387</v>
      </c>
      <c r="C68" s="62" t="s">
        <v>2464</v>
      </c>
      <c r="D68" s="212" t="s">
        <v>2388</v>
      </c>
      <c r="E68" s="89"/>
      <c r="F68" s="212"/>
    </row>
    <row r="69" spans="1:6" s="54" customFormat="1" ht="15.75">
      <c r="A69" s="212">
        <v>43</v>
      </c>
      <c r="B69" s="212" t="s">
        <v>2389</v>
      </c>
      <c r="C69" s="62" t="s">
        <v>2465</v>
      </c>
      <c r="D69" s="212" t="s">
        <v>2390</v>
      </c>
      <c r="E69" s="89"/>
      <c r="F69" s="212"/>
    </row>
    <row r="70" spans="1:6" s="54" customFormat="1" ht="15.75">
      <c r="A70" s="212">
        <v>43</v>
      </c>
      <c r="B70" s="212" t="s">
        <v>2466</v>
      </c>
      <c r="C70" s="62" t="s">
        <v>982</v>
      </c>
      <c r="D70" s="212" t="s">
        <v>2467</v>
      </c>
      <c r="E70" s="90">
        <f>E71+E72</f>
        <v>0</v>
      </c>
      <c r="F70" s="212" t="s">
        <v>2468</v>
      </c>
    </row>
    <row r="71" spans="1:6" s="54" customFormat="1" ht="15.75">
      <c r="A71" s="212">
        <v>43</v>
      </c>
      <c r="B71" s="212" t="s">
        <v>2391</v>
      </c>
      <c r="C71" s="62" t="s">
        <v>1151</v>
      </c>
      <c r="D71" s="212" t="s">
        <v>2392</v>
      </c>
      <c r="E71" s="89"/>
      <c r="F71" s="212"/>
    </row>
    <row r="72" spans="1:6" s="54" customFormat="1" ht="15.75">
      <c r="A72" s="212">
        <v>43</v>
      </c>
      <c r="B72" s="212" t="s">
        <v>2393</v>
      </c>
      <c r="C72" s="62" t="s">
        <v>1153</v>
      </c>
      <c r="D72" s="212" t="s">
        <v>2394</v>
      </c>
      <c r="E72" s="89"/>
      <c r="F72" s="212"/>
    </row>
    <row r="73" spans="1:6" s="54" customFormat="1" ht="15.75">
      <c r="A73" s="212">
        <v>43</v>
      </c>
      <c r="B73" s="212" t="s">
        <v>2469</v>
      </c>
      <c r="C73" s="192" t="s">
        <v>1000</v>
      </c>
      <c r="D73" s="221" t="s">
        <v>2470</v>
      </c>
      <c r="E73" s="88">
        <f>E61-E63</f>
        <v>0</v>
      </c>
      <c r="F73" s="212" t="s">
        <v>2471</v>
      </c>
    </row>
    <row r="74" spans="1:6" s="54" customFormat="1" ht="15.75">
      <c r="A74" s="212"/>
      <c r="B74" s="212"/>
      <c r="C74" s="62"/>
      <c r="D74" s="212"/>
      <c r="E74" s="212"/>
      <c r="F74" s="212"/>
    </row>
    <row r="75" spans="1:6" s="54" customFormat="1" ht="15.75">
      <c r="A75" s="212">
        <v>48</v>
      </c>
      <c r="B75" s="212" t="s">
        <v>2416</v>
      </c>
      <c r="C75" s="62" t="s">
        <v>920</v>
      </c>
      <c r="D75" s="212" t="s">
        <v>2486</v>
      </c>
      <c r="E75" s="89"/>
      <c r="F75" s="212"/>
    </row>
    <row r="76" spans="1:6" s="54" customFormat="1" ht="15.75">
      <c r="A76" s="212">
        <v>48</v>
      </c>
      <c r="B76" s="212" t="s">
        <v>2417</v>
      </c>
      <c r="C76" s="62" t="s">
        <v>946</v>
      </c>
      <c r="D76" s="212" t="s">
        <v>2487</v>
      </c>
      <c r="E76" s="89"/>
      <c r="F76" s="212"/>
    </row>
    <row r="77" spans="1:6" s="54" customFormat="1" ht="15.75">
      <c r="A77" s="212">
        <v>48</v>
      </c>
      <c r="B77" s="212" t="s">
        <v>2418</v>
      </c>
      <c r="C77" s="62" t="s">
        <v>972</v>
      </c>
      <c r="D77" s="212" t="s">
        <v>2488</v>
      </c>
      <c r="E77" s="89"/>
      <c r="F77" s="212"/>
    </row>
    <row r="78" spans="1:6" s="54" customFormat="1" ht="15.75">
      <c r="A78" s="212">
        <v>48</v>
      </c>
      <c r="B78" s="212" t="s">
        <v>2419</v>
      </c>
      <c r="C78" s="62" t="s">
        <v>977</v>
      </c>
      <c r="D78" s="212" t="s">
        <v>2489</v>
      </c>
      <c r="E78" s="89"/>
      <c r="F78" s="212"/>
    </row>
    <row r="79" spans="1:6" s="54" customFormat="1" ht="15.75">
      <c r="A79" s="212">
        <v>48</v>
      </c>
      <c r="B79" s="212" t="s">
        <v>2420</v>
      </c>
      <c r="C79" s="62" t="s">
        <v>979</v>
      </c>
      <c r="D79" s="212" t="s">
        <v>2490</v>
      </c>
      <c r="E79" s="89"/>
      <c r="F79" s="212"/>
    </row>
    <row r="80" spans="1:6" s="54" customFormat="1" ht="15.75">
      <c r="A80" s="212">
        <v>48</v>
      </c>
      <c r="B80" s="212" t="s">
        <v>2421</v>
      </c>
      <c r="C80" s="62" t="s">
        <v>982</v>
      </c>
      <c r="D80" s="212" t="s">
        <v>2491</v>
      </c>
      <c r="E80" s="89"/>
      <c r="F80" s="212"/>
    </row>
    <row r="81" spans="1:6" s="54" customFormat="1" ht="15.75">
      <c r="A81" s="212">
        <v>48</v>
      </c>
      <c r="B81" s="212" t="s">
        <v>2422</v>
      </c>
      <c r="C81" s="62" t="s">
        <v>1305</v>
      </c>
      <c r="D81" s="212" t="s">
        <v>2492</v>
      </c>
      <c r="E81" s="89"/>
      <c r="F81" s="212"/>
    </row>
    <row r="82" spans="1:6" s="54" customFormat="1" ht="15.75">
      <c r="A82" s="212">
        <v>48</v>
      </c>
      <c r="B82" s="212" t="s">
        <v>2423</v>
      </c>
      <c r="C82" s="62" t="s">
        <v>1306</v>
      </c>
      <c r="D82" s="212" t="s">
        <v>2493</v>
      </c>
      <c r="E82" s="89"/>
      <c r="F82" s="212"/>
    </row>
    <row r="83" spans="1:6" s="54" customFormat="1" ht="15.75">
      <c r="A83" s="212">
        <v>48</v>
      </c>
      <c r="B83" s="212" t="s">
        <v>2424</v>
      </c>
      <c r="C83" s="62" t="s">
        <v>1307</v>
      </c>
      <c r="D83" s="212" t="s">
        <v>2494</v>
      </c>
      <c r="E83" s="89"/>
      <c r="F83" s="212"/>
    </row>
    <row r="84" spans="1:6" s="54" customFormat="1" ht="15.75">
      <c r="A84" s="212">
        <v>48</v>
      </c>
      <c r="B84" s="212" t="s">
        <v>2425</v>
      </c>
      <c r="C84" s="62" t="s">
        <v>1308</v>
      </c>
      <c r="D84" s="212" t="s">
        <v>2495</v>
      </c>
      <c r="E84" s="89"/>
      <c r="F84" s="212"/>
    </row>
    <row r="85" spans="1:6" s="54" customFormat="1" ht="15.75">
      <c r="A85" s="212"/>
      <c r="B85" s="212"/>
      <c r="C85" s="62"/>
      <c r="D85" s="212"/>
      <c r="E85" s="212"/>
      <c r="F85" s="212"/>
    </row>
    <row r="86" spans="1:6" s="54" customFormat="1" ht="15.75">
      <c r="A86" s="213"/>
      <c r="B86" s="213"/>
      <c r="C86" s="192" t="s">
        <v>2448</v>
      </c>
      <c r="D86" s="213"/>
      <c r="F86" s="213"/>
    </row>
    <row r="87" spans="1:6" s="54" customFormat="1" ht="15.75">
      <c r="A87" s="213">
        <v>41</v>
      </c>
      <c r="B87" s="213" t="s">
        <v>2496</v>
      </c>
      <c r="C87" s="62" t="s">
        <v>917</v>
      </c>
      <c r="D87" s="212" t="s">
        <v>2473</v>
      </c>
      <c r="E87" s="90">
        <f>E88-E89</f>
        <v>0</v>
      </c>
      <c r="F87" s="213" t="s">
        <v>2497</v>
      </c>
    </row>
    <row r="88" spans="1:6" s="54" customFormat="1" ht="15.75">
      <c r="A88" s="213">
        <v>41</v>
      </c>
      <c r="B88" s="213" t="s">
        <v>2376</v>
      </c>
      <c r="C88" s="62" t="s">
        <v>920</v>
      </c>
      <c r="D88" s="212" t="s">
        <v>2365</v>
      </c>
      <c r="E88" s="89"/>
      <c r="F88" s="213"/>
    </row>
    <row r="89" spans="1:6" s="54" customFormat="1" ht="15.75">
      <c r="A89" s="212">
        <v>41</v>
      </c>
      <c r="B89" s="212" t="s">
        <v>2377</v>
      </c>
      <c r="C89" s="62" t="s">
        <v>946</v>
      </c>
      <c r="D89" s="212" t="s">
        <v>2372</v>
      </c>
      <c r="E89" s="89"/>
      <c r="F89" s="212"/>
    </row>
    <row r="90" spans="1:6" s="54" customFormat="1" ht="15.75">
      <c r="A90" s="212">
        <v>41</v>
      </c>
      <c r="B90" s="212" t="s">
        <v>2498</v>
      </c>
      <c r="C90" s="62" t="s">
        <v>974</v>
      </c>
      <c r="D90" s="212" t="s">
        <v>2476</v>
      </c>
      <c r="E90" s="90">
        <f>E91</f>
        <v>0</v>
      </c>
      <c r="F90" s="212" t="s">
        <v>2378</v>
      </c>
    </row>
    <row r="91" spans="1:6" s="54" customFormat="1" ht="15.75">
      <c r="A91" s="212">
        <v>41</v>
      </c>
      <c r="B91" s="212" t="s">
        <v>2378</v>
      </c>
      <c r="C91" s="62" t="s">
        <v>977</v>
      </c>
      <c r="D91" s="212" t="s">
        <v>2367</v>
      </c>
      <c r="E91" s="89"/>
      <c r="F91" s="212"/>
    </row>
    <row r="92" spans="1:6" s="54" customFormat="1" ht="15.75">
      <c r="A92" s="212">
        <v>41</v>
      </c>
      <c r="B92" s="212" t="s">
        <v>2499</v>
      </c>
      <c r="C92" s="62" t="s">
        <v>1000</v>
      </c>
      <c r="D92" s="212" t="s">
        <v>2478</v>
      </c>
      <c r="E92" s="90">
        <f>E87-E90</f>
        <v>0</v>
      </c>
      <c r="F92" s="212" t="s">
        <v>2500</v>
      </c>
    </row>
    <row r="93" spans="1:6" s="54" customFormat="1" ht="15.75">
      <c r="A93" s="212">
        <v>41</v>
      </c>
      <c r="B93" s="212" t="s">
        <v>2379</v>
      </c>
      <c r="C93" s="62" t="s">
        <v>1049</v>
      </c>
      <c r="D93" s="212" t="str">
        <f>"Receita Previdenciária prevista no DRAA "&amp;BDValores!E2</f>
        <v>Receita Previdenciária prevista no DRAA 2018</v>
      </c>
      <c r="E93" s="89"/>
      <c r="F93" s="212"/>
    </row>
    <row r="94" spans="1:6" s="54" customFormat="1" ht="15.75">
      <c r="A94" s="212">
        <v>41</v>
      </c>
      <c r="B94" s="212" t="s">
        <v>2380</v>
      </c>
      <c r="C94" s="62" t="s">
        <v>1052</v>
      </c>
      <c r="D94" s="212" t="str">
        <f>"Despesa Previdenciária prevista no DRAA "&amp;BDValores!E2</f>
        <v>Despesa Previdenciária prevista no DRAA 2018</v>
      </c>
      <c r="E94" s="89"/>
      <c r="F94" s="212"/>
    </row>
    <row r="95" spans="1:6" s="54" customFormat="1" ht="15.75">
      <c r="A95" s="212"/>
      <c r="B95" s="212"/>
      <c r="C95" s="62"/>
      <c r="D95" s="212"/>
      <c r="F95" s="212"/>
    </row>
    <row r="96" spans="1:6" s="54" customFormat="1" ht="15.75">
      <c r="A96" s="212">
        <v>44</v>
      </c>
      <c r="B96" s="212" t="s">
        <v>2501</v>
      </c>
      <c r="C96" s="192" t="s">
        <v>917</v>
      </c>
      <c r="D96" s="221" t="s">
        <v>2452</v>
      </c>
      <c r="E96" s="88">
        <f>E97</f>
        <v>0</v>
      </c>
      <c r="F96" s="212" t="s">
        <v>2395</v>
      </c>
    </row>
    <row r="97" spans="1:6" s="54" customFormat="1" ht="15.75">
      <c r="A97" s="212">
        <v>44</v>
      </c>
      <c r="B97" s="212" t="s">
        <v>2395</v>
      </c>
      <c r="C97" s="62" t="s">
        <v>920</v>
      </c>
      <c r="D97" s="212" t="s">
        <v>2382</v>
      </c>
      <c r="E97" s="89"/>
      <c r="F97" s="212"/>
    </row>
    <row r="98" spans="1:6" s="54" customFormat="1" ht="15.75">
      <c r="A98" s="212">
        <v>44</v>
      </c>
      <c r="B98" s="212" t="s">
        <v>2502</v>
      </c>
      <c r="C98" s="192" t="s">
        <v>974</v>
      </c>
      <c r="D98" s="221" t="s">
        <v>2503</v>
      </c>
      <c r="E98" s="88">
        <f>E99+E102-E105</f>
        <v>0</v>
      </c>
      <c r="F98" s="212" t="s">
        <v>2504</v>
      </c>
    </row>
    <row r="99" spans="1:6" s="54" customFormat="1" ht="15.75">
      <c r="A99" s="212">
        <v>44</v>
      </c>
      <c r="B99" s="212" t="s">
        <v>2505</v>
      </c>
      <c r="C99" s="62" t="s">
        <v>977</v>
      </c>
      <c r="D99" s="212" t="s">
        <v>2457</v>
      </c>
      <c r="E99" s="90">
        <f>E100-E101</f>
        <v>0</v>
      </c>
      <c r="F99" s="212" t="s">
        <v>2506</v>
      </c>
    </row>
    <row r="100" spans="1:6" s="54" customFormat="1" ht="15.75">
      <c r="A100" s="212">
        <v>44</v>
      </c>
      <c r="B100" s="212" t="s">
        <v>2396</v>
      </c>
      <c r="C100" s="62" t="s">
        <v>2459</v>
      </c>
      <c r="D100" s="212" t="s">
        <v>2384</v>
      </c>
      <c r="E100" s="89"/>
      <c r="F100" s="212"/>
    </row>
    <row r="101" spans="1:6" s="54" customFormat="1" ht="15.75">
      <c r="A101" s="212">
        <v>44</v>
      </c>
      <c r="B101" s="212" t="s">
        <v>2397</v>
      </c>
      <c r="C101" s="62" t="s">
        <v>2460</v>
      </c>
      <c r="D101" s="212" t="s">
        <v>2386</v>
      </c>
      <c r="E101" s="89"/>
      <c r="F101" s="212"/>
    </row>
    <row r="102" spans="1:6" s="54" customFormat="1" ht="15.75">
      <c r="A102" s="212">
        <v>44</v>
      </c>
      <c r="B102" s="212" t="s">
        <v>2507</v>
      </c>
      <c r="C102" s="62" t="s">
        <v>979</v>
      </c>
      <c r="D102" s="212" t="s">
        <v>2462</v>
      </c>
      <c r="E102" s="90">
        <f>E103-E104</f>
        <v>0</v>
      </c>
      <c r="F102" s="212" t="s">
        <v>2508</v>
      </c>
    </row>
    <row r="103" spans="1:6" s="54" customFormat="1" ht="15.75">
      <c r="A103" s="212">
        <v>44</v>
      </c>
      <c r="B103" s="212" t="s">
        <v>2398</v>
      </c>
      <c r="C103" s="62" t="s">
        <v>2464</v>
      </c>
      <c r="D103" s="212" t="s">
        <v>2399</v>
      </c>
      <c r="E103" s="89"/>
      <c r="F103" s="212"/>
    </row>
    <row r="104" spans="1:6" s="54" customFormat="1" ht="15.75">
      <c r="A104" s="212">
        <v>44</v>
      </c>
      <c r="B104" s="212" t="s">
        <v>2400</v>
      </c>
      <c r="C104" s="62" t="s">
        <v>2465</v>
      </c>
      <c r="D104" s="212" t="s">
        <v>2401</v>
      </c>
      <c r="E104" s="89"/>
      <c r="F104" s="212"/>
    </row>
    <row r="105" spans="1:6" s="54" customFormat="1" ht="15.75">
      <c r="A105" s="212">
        <v>44</v>
      </c>
      <c r="B105" s="212" t="s">
        <v>2509</v>
      </c>
      <c r="C105" s="62" t="s">
        <v>982</v>
      </c>
      <c r="D105" s="212" t="s">
        <v>2467</v>
      </c>
      <c r="E105" s="90">
        <f>E106+E107</f>
        <v>0</v>
      </c>
      <c r="F105" s="212" t="s">
        <v>2510</v>
      </c>
    </row>
    <row r="106" spans="1:6" s="54" customFormat="1" ht="15.75">
      <c r="A106" s="212">
        <v>44</v>
      </c>
      <c r="B106" s="212" t="s">
        <v>2402</v>
      </c>
      <c r="C106" s="62" t="s">
        <v>1151</v>
      </c>
      <c r="D106" s="212" t="s">
        <v>2403</v>
      </c>
      <c r="E106" s="89"/>
      <c r="F106" s="212"/>
    </row>
    <row r="107" spans="1:6" s="54" customFormat="1" ht="15.75">
      <c r="A107" s="212">
        <v>44</v>
      </c>
      <c r="B107" s="212" t="s">
        <v>2404</v>
      </c>
      <c r="C107" s="62" t="s">
        <v>1153</v>
      </c>
      <c r="D107" s="212" t="s">
        <v>2405</v>
      </c>
      <c r="E107" s="89"/>
      <c r="F107" s="212"/>
    </row>
    <row r="108" spans="1:6" s="54" customFormat="1" ht="15.75">
      <c r="A108" s="212">
        <v>44</v>
      </c>
      <c r="B108" s="212" t="s">
        <v>2511</v>
      </c>
      <c r="C108" s="192" t="s">
        <v>1000</v>
      </c>
      <c r="D108" s="221" t="s">
        <v>2512</v>
      </c>
      <c r="E108" s="88">
        <f>E96-E98</f>
        <v>0</v>
      </c>
      <c r="F108" s="212" t="s">
        <v>2513</v>
      </c>
    </row>
    <row r="109" spans="1:6" s="54" customFormat="1" ht="15.75">
      <c r="A109" s="212"/>
      <c r="B109" s="212"/>
      <c r="C109" s="62"/>
      <c r="D109" s="212"/>
      <c r="F109" s="212"/>
    </row>
    <row r="110" spans="1:6" s="54" customFormat="1" ht="15.75">
      <c r="A110" s="212">
        <v>48</v>
      </c>
      <c r="B110" s="212" t="s">
        <v>2426</v>
      </c>
      <c r="C110" s="62" t="s">
        <v>920</v>
      </c>
      <c r="D110" s="212" t="s">
        <v>2486</v>
      </c>
      <c r="E110" s="89"/>
      <c r="F110" s="212"/>
    </row>
    <row r="111" spans="1:6" s="54" customFormat="1" ht="15.75">
      <c r="A111" s="212">
        <v>48</v>
      </c>
      <c r="B111" s="212" t="s">
        <v>2427</v>
      </c>
      <c r="C111" s="62" t="s">
        <v>946</v>
      </c>
      <c r="D111" s="212" t="s">
        <v>2487</v>
      </c>
      <c r="E111" s="89"/>
      <c r="F111" s="212"/>
    </row>
    <row r="112" spans="1:6" s="54" customFormat="1" ht="15.75">
      <c r="A112" s="212">
        <v>48</v>
      </c>
      <c r="B112" s="212" t="s">
        <v>2428</v>
      </c>
      <c r="C112" s="62" t="s">
        <v>972</v>
      </c>
      <c r="D112" s="212" t="s">
        <v>2488</v>
      </c>
      <c r="E112" s="89"/>
      <c r="F112" s="212"/>
    </row>
    <row r="113" spans="1:6" s="54" customFormat="1" ht="15.75">
      <c r="A113" s="212">
        <v>48</v>
      </c>
      <c r="B113" s="212" t="s">
        <v>2429</v>
      </c>
      <c r="C113" s="62" t="s">
        <v>977</v>
      </c>
      <c r="D113" s="212" t="s">
        <v>2489</v>
      </c>
      <c r="E113" s="89"/>
      <c r="F113" s="212"/>
    </row>
    <row r="114" spans="1:6" s="54" customFormat="1" ht="15.75">
      <c r="A114" s="212">
        <v>48</v>
      </c>
      <c r="B114" s="212" t="s">
        <v>2430</v>
      </c>
      <c r="C114" s="62" t="s">
        <v>979</v>
      </c>
      <c r="D114" s="212" t="s">
        <v>2490</v>
      </c>
      <c r="E114" s="89"/>
      <c r="F114" s="212"/>
    </row>
    <row r="115" spans="1:6" s="54" customFormat="1" ht="15.75">
      <c r="A115" s="212">
        <v>48</v>
      </c>
      <c r="B115" s="212" t="s">
        <v>2431</v>
      </c>
      <c r="C115" s="62" t="s">
        <v>982</v>
      </c>
      <c r="D115" s="212" t="s">
        <v>2491</v>
      </c>
      <c r="E115" s="89"/>
      <c r="F115" s="212"/>
    </row>
    <row r="116" spans="1:6" s="54" customFormat="1" ht="15.75">
      <c r="A116" s="212">
        <v>48</v>
      </c>
      <c r="B116" s="212" t="s">
        <v>2432</v>
      </c>
      <c r="C116" s="62" t="s">
        <v>1305</v>
      </c>
      <c r="D116" s="212" t="s">
        <v>2492</v>
      </c>
      <c r="E116" s="89"/>
      <c r="F116" s="212"/>
    </row>
    <row r="117" spans="1:6" s="54" customFormat="1" ht="15.75">
      <c r="A117" s="212">
        <v>48</v>
      </c>
      <c r="B117" s="212" t="s">
        <v>2433</v>
      </c>
      <c r="C117" s="62" t="s">
        <v>1306</v>
      </c>
      <c r="D117" s="212" t="s">
        <v>2493</v>
      </c>
      <c r="E117" s="89"/>
      <c r="F117" s="212"/>
    </row>
    <row r="118" spans="1:6" s="54" customFormat="1" ht="15.75">
      <c r="A118" s="212">
        <v>48</v>
      </c>
      <c r="B118" s="212" t="s">
        <v>2434</v>
      </c>
      <c r="C118" s="62" t="s">
        <v>1307</v>
      </c>
      <c r="D118" s="212" t="s">
        <v>2494</v>
      </c>
      <c r="E118" s="89"/>
      <c r="F118" s="212"/>
    </row>
    <row r="119" spans="1:6" s="54" customFormat="1" ht="15.75">
      <c r="A119" s="212">
        <v>48</v>
      </c>
      <c r="B119" s="212" t="s">
        <v>2435</v>
      </c>
      <c r="C119" s="62" t="s">
        <v>1308</v>
      </c>
      <c r="D119" s="212" t="s">
        <v>2495</v>
      </c>
      <c r="E119" s="89"/>
      <c r="F119" s="212"/>
    </row>
  </sheetData>
  <sheetProtection/>
  <mergeCells count="3">
    <mergeCell ref="C2:E2"/>
    <mergeCell ref="C3:E3"/>
    <mergeCell ref="C7:E7"/>
  </mergeCells>
  <conditionalFormatting sqref="E110:E119 E23:E35 E37:E46 E14:E21 E52:E59 E61:E73 E75:E84 E87:E94 E96:E108">
    <cfRule type="cellIs" priority="9" dxfId="112" operator="equal" stopIfTrue="1">
      <formula>""</formula>
    </cfRule>
  </conditionalFormatting>
  <printOptions/>
  <pageMargins left="0.511811024" right="0.511811024" top="0.787401575" bottom="0.787401575" header="0.31496062" footer="0.3149606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35"/>
  <sheetViews>
    <sheetView showGridLines="0" showRowColHeaders="0" tabSelected="1" zoomScale="85" zoomScaleNormal="85" zoomScalePageLayoutView="0" workbookViewId="0" topLeftCell="A1">
      <selection activeCell="C21" sqref="C21"/>
    </sheetView>
  </sheetViews>
  <sheetFormatPr defaultColWidth="9.33203125" defaultRowHeight="12.75"/>
  <cols>
    <col min="1" max="1" width="52.5" style="9" customWidth="1"/>
    <col min="2" max="2" width="144" style="9" customWidth="1"/>
    <col min="3" max="3" width="22.5" style="9" customWidth="1"/>
    <col min="4" max="9" width="9.33203125" style="9" customWidth="1"/>
    <col min="10" max="10" width="18.66015625" style="9" hidden="1" customWidth="1"/>
    <col min="11" max="16384" width="9.33203125" style="9" customWidth="1"/>
  </cols>
  <sheetData>
    <row r="1" ht="3.75" customHeight="1"/>
    <row r="2" ht="62.25" customHeight="1"/>
    <row r="3" spans="2:3" ht="15.75">
      <c r="B3" s="225" t="s">
        <v>407</v>
      </c>
      <c r="C3" s="225"/>
    </row>
    <row r="4" spans="2:3" ht="15.75">
      <c r="B4" s="225" t="s">
        <v>2230</v>
      </c>
      <c r="C4" s="225"/>
    </row>
    <row r="6" spans="2:3" ht="57" customHeight="1" thickBot="1">
      <c r="B6" s="226" t="s">
        <v>1658</v>
      </c>
      <c r="C6" s="226"/>
    </row>
    <row r="7" spans="2:3" ht="27" customHeight="1" thickBot="1" thickTop="1">
      <c r="B7" s="223" t="s">
        <v>1315</v>
      </c>
      <c r="C7" s="224"/>
    </row>
    <row r="8" spans="2:3" ht="17.25" thickBot="1" thickTop="1">
      <c r="B8" s="167"/>
      <c r="C8" s="136"/>
    </row>
    <row r="9" spans="2:3" ht="16.5" thickTop="1">
      <c r="B9" s="134" t="s">
        <v>1353</v>
      </c>
      <c r="C9" s="135" t="s">
        <v>1314</v>
      </c>
    </row>
    <row r="10" ht="5.25" customHeight="1" thickBot="1">
      <c r="C10" s="7"/>
    </row>
    <row r="11" spans="2:10" ht="17.25" thickBot="1" thickTop="1">
      <c r="B11" s="168" t="s">
        <v>1553</v>
      </c>
      <c r="C11" s="138" t="str">
        <f>IF(J11=TRUE,"CONCLUÍDO","INCOMPLETO")</f>
        <v>CONCLUÍDO</v>
      </c>
      <c r="I11" s="185"/>
      <c r="J11" s="186" t="b">
        <v>1</v>
      </c>
    </row>
    <row r="12" spans="2:10" ht="17.25" thickBot="1" thickTop="1">
      <c r="B12" s="168" t="s">
        <v>1537</v>
      </c>
      <c r="C12" s="138" t="str">
        <f aca="true" t="shared" si="0" ref="C12:C24">IF(J12=TRUE,"CONCLUÍDO","INCOMPLETO")</f>
        <v>CONCLUÍDO</v>
      </c>
      <c r="I12" s="185"/>
      <c r="J12" s="186" t="b">
        <v>1</v>
      </c>
    </row>
    <row r="13" spans="2:10" ht="17.25" thickBot="1" thickTop="1">
      <c r="B13" s="168" t="s">
        <v>1538</v>
      </c>
      <c r="C13" s="138" t="str">
        <f t="shared" si="0"/>
        <v>CONCLUÍDO</v>
      </c>
      <c r="I13" s="185"/>
      <c r="J13" s="186" t="b">
        <v>1</v>
      </c>
    </row>
    <row r="14" spans="2:10" ht="17.25" thickBot="1" thickTop="1">
      <c r="B14" s="168" t="s">
        <v>2231</v>
      </c>
      <c r="C14" s="138" t="str">
        <f t="shared" si="0"/>
        <v>CONCLUÍDO</v>
      </c>
      <c r="I14" s="185"/>
      <c r="J14" s="186" t="b">
        <v>1</v>
      </c>
    </row>
    <row r="15" spans="2:10" ht="17.25" thickBot="1" thickTop="1">
      <c r="B15" s="168" t="s">
        <v>1539</v>
      </c>
      <c r="C15" s="138" t="str">
        <f t="shared" si="0"/>
        <v>CONCLUÍDO</v>
      </c>
      <c r="I15" s="185"/>
      <c r="J15" s="186" t="b">
        <v>1</v>
      </c>
    </row>
    <row r="16" spans="2:10" ht="17.25" thickBot="1" thickTop="1">
      <c r="B16" s="168" t="s">
        <v>1586</v>
      </c>
      <c r="C16" s="138" t="str">
        <f t="shared" si="0"/>
        <v>CONCLUÍDO</v>
      </c>
      <c r="I16" s="185"/>
      <c r="J16" s="186" t="b">
        <v>1</v>
      </c>
    </row>
    <row r="17" spans="2:10" ht="17.25" thickBot="1" thickTop="1">
      <c r="B17" s="168" t="s">
        <v>1540</v>
      </c>
      <c r="C17" s="138" t="str">
        <f t="shared" si="0"/>
        <v>CONCLUÍDO</v>
      </c>
      <c r="I17" s="185"/>
      <c r="J17" s="186" t="b">
        <v>1</v>
      </c>
    </row>
    <row r="18" spans="2:10" ht="17.25" thickBot="1" thickTop="1">
      <c r="B18" s="168" t="s">
        <v>1541</v>
      </c>
      <c r="C18" s="138" t="str">
        <f t="shared" si="0"/>
        <v>CONCLUÍDO</v>
      </c>
      <c r="I18" s="185"/>
      <c r="J18" s="186" t="b">
        <v>1</v>
      </c>
    </row>
    <row r="19" spans="2:10" ht="17.25" thickBot="1" thickTop="1">
      <c r="B19" s="168" t="s">
        <v>1542</v>
      </c>
      <c r="C19" s="138" t="str">
        <f t="shared" si="0"/>
        <v>CONCLUÍDO</v>
      </c>
      <c r="I19" s="185"/>
      <c r="J19" s="186" t="b">
        <v>1</v>
      </c>
    </row>
    <row r="20" spans="2:10" ht="17.25" thickBot="1" thickTop="1">
      <c r="B20" s="168" t="s">
        <v>1588</v>
      </c>
      <c r="C20" s="138" t="str">
        <f t="shared" si="0"/>
        <v>CONCLUÍDO</v>
      </c>
      <c r="I20" s="185"/>
      <c r="J20" s="186" t="b">
        <v>1</v>
      </c>
    </row>
    <row r="21" spans="2:10" ht="17.25" thickBot="1" thickTop="1">
      <c r="B21" s="168" t="s">
        <v>1543</v>
      </c>
      <c r="C21" s="138" t="str">
        <f t="shared" si="0"/>
        <v>CONCLUÍDO</v>
      </c>
      <c r="I21" s="185"/>
      <c r="J21" s="186" t="b">
        <v>1</v>
      </c>
    </row>
    <row r="22" spans="2:10" ht="17.25" thickBot="1" thickTop="1">
      <c r="B22" s="168" t="s">
        <v>1554</v>
      </c>
      <c r="C22" s="138" t="str">
        <f t="shared" si="0"/>
        <v>CONCLUÍDO</v>
      </c>
      <c r="I22" s="185"/>
      <c r="J22" s="186" t="b">
        <v>1</v>
      </c>
    </row>
    <row r="23" spans="2:10" ht="17.25" thickBot="1" thickTop="1">
      <c r="B23" s="168" t="s">
        <v>1544</v>
      </c>
      <c r="C23" s="138" t="str">
        <f t="shared" si="0"/>
        <v>CONCLUÍDO</v>
      </c>
      <c r="I23" s="185"/>
      <c r="J23" s="186" t="b">
        <v>1</v>
      </c>
    </row>
    <row r="24" spans="2:10" ht="17.25" thickBot="1" thickTop="1">
      <c r="B24" s="168" t="s">
        <v>1545</v>
      </c>
      <c r="C24" s="138" t="str">
        <f t="shared" si="0"/>
        <v>CONCLUÍDO</v>
      </c>
      <c r="I24" s="185"/>
      <c r="J24" s="186" t="b">
        <v>1</v>
      </c>
    </row>
    <row r="25" spans="2:10" ht="17.25" thickBot="1" thickTop="1">
      <c r="B25" s="168" t="s">
        <v>1781</v>
      </c>
      <c r="C25" s="138" t="str">
        <f>IF(J25=TRUE,"CONCLUÍDO","INCOMPLETO")</f>
        <v>CONCLUÍDO</v>
      </c>
      <c r="I25" s="185"/>
      <c r="J25" s="186" t="b">
        <v>1</v>
      </c>
    </row>
    <row r="26" spans="2:10" ht="17.25" thickBot="1" thickTop="1">
      <c r="B26" s="168" t="s">
        <v>2232</v>
      </c>
      <c r="C26" s="138" t="str">
        <f>IF(J26=TRUE,"CONCLUÍDO","INCOMPLETO")</f>
        <v>CONCLUÍDO</v>
      </c>
      <c r="I26" s="185"/>
      <c r="J26" s="186" t="b">
        <v>1</v>
      </c>
    </row>
    <row r="27" spans="2:10" ht="17.25" thickBot="1" thickTop="1">
      <c r="B27" s="168" t="s">
        <v>2233</v>
      </c>
      <c r="C27" s="138" t="str">
        <f>IF(J27=TRUE,"CONCLUÍDO","INCOMPLETO")</f>
        <v>CONCLUÍDO</v>
      </c>
      <c r="I27" s="185"/>
      <c r="J27" s="186" t="b">
        <v>1</v>
      </c>
    </row>
    <row r="28" spans="9:10" ht="16.5" thickTop="1">
      <c r="I28" s="185"/>
      <c r="J28" s="186"/>
    </row>
    <row r="29" spans="2:10" ht="15.75">
      <c r="B29" s="131"/>
      <c r="C29" s="7"/>
      <c r="J29" s="186"/>
    </row>
    <row r="30" ht="15.75">
      <c r="J30" s="186"/>
    </row>
    <row r="31" ht="15.75">
      <c r="J31" s="186"/>
    </row>
    <row r="32" ht="15.75">
      <c r="J32" s="186"/>
    </row>
    <row r="33" ht="15.75">
      <c r="J33" s="186"/>
    </row>
    <row r="34" ht="15.75">
      <c r="J34" s="186"/>
    </row>
    <row r="35" ht="15.75">
      <c r="J35" s="186"/>
    </row>
  </sheetData>
  <sheetProtection password="C61A" sheet="1"/>
  <mergeCells count="4">
    <mergeCell ref="B7:C7"/>
    <mergeCell ref="B3:C3"/>
    <mergeCell ref="B4:C4"/>
    <mergeCell ref="B6:C6"/>
  </mergeCells>
  <conditionalFormatting sqref="C11:C26">
    <cfRule type="expression" priority="9" dxfId="109" stopIfTrue="1">
      <formula>J11=FALSE</formula>
    </cfRule>
    <cfRule type="expression" priority="10" dxfId="110" stopIfTrue="1">
      <formula>J11=TRUE</formula>
    </cfRule>
  </conditionalFormatting>
  <conditionalFormatting sqref="C27">
    <cfRule type="expression" priority="17" dxfId="109" stopIfTrue="1">
      <formula>J28=FALSE</formula>
    </cfRule>
    <cfRule type="expression" priority="18" dxfId="110" stopIfTrue="1">
      <formula>J28=TRUE</formula>
    </cfRule>
  </conditionalFormatting>
  <conditionalFormatting sqref="C27">
    <cfRule type="expression" priority="1" dxfId="109" stopIfTrue="1">
      <formula>J27=FALSE</formula>
    </cfRule>
    <cfRule type="expression" priority="2" dxfId="110" stopIfTrue="1">
      <formula>J27=TRUE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W14" sqref="W14:AK14"/>
    </sheetView>
  </sheetViews>
  <sheetFormatPr defaultColWidth="9.33203125" defaultRowHeight="12.75"/>
  <cols>
    <col min="1" max="1" width="47" style="71" customWidth="1"/>
    <col min="2" max="2" width="1.66796875" style="133" customWidth="1"/>
    <col min="3" max="3" width="3.83203125" style="132" customWidth="1"/>
    <col min="4" max="4" width="3.83203125" style="72" customWidth="1"/>
    <col min="5" max="5" width="1.83203125" style="71" customWidth="1"/>
    <col min="6" max="6" width="3.83203125" style="71" customWidth="1"/>
    <col min="7" max="7" width="4.66015625" style="68" customWidth="1"/>
    <col min="8" max="14" width="3.83203125" style="68" customWidth="1"/>
    <col min="15" max="15" width="6" style="68" customWidth="1"/>
    <col min="16" max="34" width="3.83203125" style="68" customWidth="1"/>
    <col min="35" max="35" width="5.5" style="68" customWidth="1"/>
    <col min="36" max="39" width="3.83203125" style="68" customWidth="1"/>
    <col min="40" max="16384" width="9.33203125" style="68" customWidth="1"/>
  </cols>
  <sheetData>
    <row r="1" spans="1:9" s="4" customFormat="1" ht="15.75">
      <c r="A1" s="11"/>
      <c r="B1" s="33"/>
      <c r="C1" s="33">
        <f>""</f>
      </c>
      <c r="D1" s="34"/>
      <c r="E1" s="5"/>
      <c r="F1" s="6"/>
      <c r="G1" s="7"/>
      <c r="H1" s="8"/>
      <c r="I1" s="9"/>
    </row>
    <row r="2" spans="1:38" s="4" customFormat="1" ht="15.75" customHeight="1">
      <c r="A2" s="33"/>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row>
    <row r="3" spans="1:38" s="10" customFormat="1" ht="18.75" customHeight="1">
      <c r="A3" s="35"/>
      <c r="B3" s="227" t="str">
        <f>IF(SUM!$G$3="","",IF(SUM!$G$3="RECIFE","CIDADE DO RECIFE","MUNICÍPIO DE "&amp;UPPER(SUM!G3)))</f>
        <v>MUNICÍPIO DE PASSIRA</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29" t="str">
        <f>UPPER(MENU!B11)</f>
        <v>01 DADOS DO RESPONSÁVEL PELO PREENCHIMENTO DESTE APLICATIVO</v>
      </c>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1"/>
    </row>
    <row r="7" spans="1:3" ht="12.75">
      <c r="A7" s="69"/>
      <c r="B7" s="70"/>
      <c r="C7" s="71"/>
    </row>
    <row r="8" spans="1:3" ht="12.75">
      <c r="A8" s="69"/>
      <c r="B8" s="70"/>
      <c r="C8" s="71"/>
    </row>
    <row r="9" spans="1:22" ht="12.75">
      <c r="A9" s="69"/>
      <c r="B9" s="71"/>
      <c r="C9" s="69" t="s">
        <v>1546</v>
      </c>
      <c r="D9" s="71"/>
      <c r="E9" s="72"/>
      <c r="F9" s="235" t="s">
        <v>2515</v>
      </c>
      <c r="G9" s="235"/>
      <c r="H9" s="235"/>
      <c r="I9" s="235"/>
      <c r="J9" s="235"/>
      <c r="K9" s="235"/>
      <c r="L9" s="235"/>
      <c r="M9" s="235"/>
      <c r="N9" s="235"/>
      <c r="O9" s="235"/>
      <c r="P9" s="235"/>
      <c r="Q9" s="235"/>
      <c r="R9" s="235"/>
      <c r="S9" s="235"/>
      <c r="T9" s="235"/>
      <c r="U9" s="235"/>
      <c r="V9" s="235"/>
    </row>
    <row r="10" spans="1:22" ht="12.75">
      <c r="A10" s="69"/>
      <c r="B10" s="71"/>
      <c r="C10" s="69" t="s">
        <v>217</v>
      </c>
      <c r="D10" s="71"/>
      <c r="E10" s="72"/>
      <c r="F10" s="236" t="s">
        <v>2516</v>
      </c>
      <c r="G10" s="235"/>
      <c r="H10" s="235"/>
      <c r="I10" s="235"/>
      <c r="J10" s="235"/>
      <c r="K10" s="235"/>
      <c r="L10" s="235"/>
      <c r="M10" s="235"/>
      <c r="N10" s="235"/>
      <c r="O10" s="235"/>
      <c r="P10" s="235"/>
      <c r="Q10" s="235"/>
      <c r="R10" s="235"/>
      <c r="S10" s="235"/>
      <c r="T10" s="235"/>
      <c r="U10" s="235"/>
      <c r="V10" s="235"/>
    </row>
    <row r="11" spans="1:11" ht="12.75">
      <c r="A11" s="69"/>
      <c r="B11" s="71"/>
      <c r="C11" s="69" t="s">
        <v>218</v>
      </c>
      <c r="D11" s="71"/>
      <c r="E11" s="72"/>
      <c r="F11" s="235">
        <v>8137213311</v>
      </c>
      <c r="G11" s="235"/>
      <c r="H11" s="235"/>
      <c r="I11" s="235"/>
      <c r="J11" s="235"/>
      <c r="K11" s="81" t="s">
        <v>1352</v>
      </c>
    </row>
    <row r="12" spans="1:3" ht="14.25" customHeight="1">
      <c r="A12" s="69"/>
      <c r="B12" s="70"/>
      <c r="C12" s="71"/>
    </row>
    <row r="13" spans="1:3" ht="18.75" customHeight="1">
      <c r="A13" s="69"/>
      <c r="B13" s="70"/>
      <c r="C13" s="71"/>
    </row>
    <row r="14" spans="1:37" ht="50.25" customHeight="1">
      <c r="A14" s="69"/>
      <c r="B14" s="70"/>
      <c r="C14" s="232" t="s">
        <v>1584</v>
      </c>
      <c r="D14" s="232"/>
      <c r="E14" s="232"/>
      <c r="F14" s="232"/>
      <c r="G14" s="232"/>
      <c r="H14" s="232"/>
      <c r="I14" s="232"/>
      <c r="J14" s="232"/>
      <c r="K14" s="232"/>
      <c r="L14" s="232"/>
      <c r="M14" s="232"/>
      <c r="N14" s="232"/>
      <c r="O14" s="232"/>
      <c r="P14" s="232"/>
      <c r="Q14" s="232"/>
      <c r="R14" s="232"/>
      <c r="S14" s="232"/>
      <c r="T14" s="232"/>
      <c r="U14" s="232"/>
      <c r="W14" s="233" t="s">
        <v>2517</v>
      </c>
      <c r="X14" s="234"/>
      <c r="Y14" s="234"/>
      <c r="Z14" s="234"/>
      <c r="AA14" s="234"/>
      <c r="AB14" s="234"/>
      <c r="AC14" s="234"/>
      <c r="AD14" s="234"/>
      <c r="AE14" s="234"/>
      <c r="AF14" s="234"/>
      <c r="AG14" s="234"/>
      <c r="AH14" s="234"/>
      <c r="AI14" s="234"/>
      <c r="AJ14" s="234"/>
      <c r="AK14" s="234"/>
    </row>
    <row r="15" spans="1:3" ht="18.75" customHeight="1">
      <c r="A15" s="69"/>
      <c r="B15" s="70"/>
      <c r="C15" s="71"/>
    </row>
    <row r="16" spans="1:3" ht="12.75">
      <c r="A16" s="69"/>
      <c r="B16" s="70"/>
      <c r="C16" s="71"/>
    </row>
    <row r="17" spans="1:3" ht="12.75">
      <c r="A17" s="69"/>
      <c r="B17" s="70"/>
      <c r="C17" s="71"/>
    </row>
    <row r="18" spans="1:3" ht="12.75">
      <c r="A18" s="69"/>
      <c r="B18" s="70"/>
      <c r="C18" s="71"/>
    </row>
    <row r="19" spans="1:3" ht="12.75">
      <c r="A19" s="69"/>
      <c r="B19" s="70"/>
      <c r="C19" s="71"/>
    </row>
    <row r="20" spans="1:3" ht="12.75">
      <c r="A20" s="69"/>
      <c r="B20" s="70"/>
      <c r="C20" s="71"/>
    </row>
    <row r="21" spans="1:3" ht="12.75">
      <c r="A21" s="69"/>
      <c r="B21" s="70"/>
      <c r="C21" s="71"/>
    </row>
    <row r="22" spans="1:3" ht="12.75">
      <c r="A22" s="69"/>
      <c r="B22" s="70"/>
      <c r="C22" s="71"/>
    </row>
    <row r="23" spans="2:3" ht="23.25" customHeight="1">
      <c r="B23" s="70"/>
      <c r="C23" s="71"/>
    </row>
    <row r="24" spans="2:3" ht="12.75">
      <c r="B24" s="70"/>
      <c r="C24" s="71"/>
    </row>
    <row r="25" spans="2:3" ht="12.75">
      <c r="B25" s="70"/>
      <c r="C25" s="71"/>
    </row>
    <row r="26" spans="2:3" ht="12.75">
      <c r="B26" s="70"/>
      <c r="C26" s="71"/>
    </row>
    <row r="27" spans="2:3" ht="12.75">
      <c r="B27" s="70"/>
      <c r="C27" s="71"/>
    </row>
    <row r="28" spans="1:3" ht="12.75" customHeight="1">
      <c r="A28" s="72"/>
      <c r="B28" s="70"/>
      <c r="C28" s="71"/>
    </row>
    <row r="29" spans="2:3" ht="12.75">
      <c r="B29" s="70"/>
      <c r="C29" s="71"/>
    </row>
    <row r="30" spans="2:3" ht="12.75">
      <c r="B30" s="70"/>
      <c r="C30" s="71"/>
    </row>
    <row r="31" spans="2:3" ht="12.75">
      <c r="B31" s="70"/>
      <c r="C31" s="71"/>
    </row>
    <row r="32" spans="2:3" ht="12.75">
      <c r="B32" s="70"/>
      <c r="C32" s="71"/>
    </row>
    <row r="33" spans="2:3" ht="12.75">
      <c r="B33" s="70"/>
      <c r="C33" s="71"/>
    </row>
    <row r="34" spans="2:3" ht="12.75">
      <c r="B34" s="71"/>
      <c r="C34" s="83"/>
    </row>
    <row r="35" spans="2:3" ht="12.75">
      <c r="B35" s="71"/>
      <c r="C35" s="83"/>
    </row>
    <row r="36" spans="2:3" ht="12.75">
      <c r="B36" s="71"/>
      <c r="C36" s="83"/>
    </row>
    <row r="37" spans="2:3" ht="12.75">
      <c r="B37" s="71"/>
      <c r="C37" s="83"/>
    </row>
    <row r="38" spans="2:3" ht="12.75">
      <c r="B38" s="71"/>
      <c r="C38" s="83"/>
    </row>
    <row r="39" spans="2:3" ht="12.75">
      <c r="B39" s="71"/>
      <c r="C39" s="83"/>
    </row>
    <row r="40" spans="2:3" ht="12.75">
      <c r="B40" s="71"/>
      <c r="C40" s="83"/>
    </row>
    <row r="41" spans="2:3" ht="12.75">
      <c r="B41" s="71"/>
      <c r="C41" s="83"/>
    </row>
    <row r="42" spans="2:3" ht="12.75">
      <c r="B42" s="71"/>
      <c r="C42" s="83"/>
    </row>
    <row r="43" spans="2:3" ht="12.75">
      <c r="B43" s="71"/>
      <c r="C43" s="83"/>
    </row>
    <row r="44" spans="2:3" ht="12.75">
      <c r="B44" s="71"/>
      <c r="C44" s="83"/>
    </row>
    <row r="45" spans="2:3" ht="12.75">
      <c r="B45" s="71"/>
      <c r="C45" s="83"/>
    </row>
    <row r="46" spans="2:3" ht="12.75">
      <c r="B46" s="71"/>
      <c r="C46" s="83"/>
    </row>
    <row r="47" spans="2:3" ht="12.75">
      <c r="B47" s="71"/>
      <c r="C47" s="83"/>
    </row>
    <row r="48" spans="2:3" ht="12.75">
      <c r="B48" s="71"/>
      <c r="C48" s="83"/>
    </row>
    <row r="49" spans="2:3" ht="12.75">
      <c r="B49" s="71"/>
      <c r="C49" s="83"/>
    </row>
    <row r="50" spans="2:3" ht="12.75">
      <c r="B50" s="71"/>
      <c r="C50" s="83"/>
    </row>
    <row r="51" spans="2:3" ht="12.75">
      <c r="B51" s="71"/>
      <c r="C51" s="83"/>
    </row>
    <row r="52" spans="2:3" ht="12.75">
      <c r="B52" s="71"/>
      <c r="C52" s="83"/>
    </row>
    <row r="53" spans="2:3" ht="12.75">
      <c r="B53" s="71"/>
      <c r="C53" s="83"/>
    </row>
    <row r="54" spans="2:3" ht="12.75">
      <c r="B54" s="71"/>
      <c r="C54" s="83"/>
    </row>
    <row r="55" spans="2:3" ht="12.75">
      <c r="B55" s="71"/>
      <c r="C55" s="83"/>
    </row>
    <row r="56" spans="2:3" ht="12.75">
      <c r="B56" s="71"/>
      <c r="C56" s="83"/>
    </row>
    <row r="57" spans="2:3" ht="12.75">
      <c r="B57" s="71"/>
      <c r="C57" s="83"/>
    </row>
    <row r="58" spans="2:3" ht="12.75">
      <c r="B58" s="71"/>
      <c r="C58" s="83"/>
    </row>
    <row r="59" spans="2:3" ht="12.75">
      <c r="B59" s="71"/>
      <c r="C59" s="83"/>
    </row>
    <row r="60" spans="2:3" ht="12.75">
      <c r="B60" s="71"/>
      <c r="C60" s="83"/>
    </row>
    <row r="61" spans="2:3" ht="12.75">
      <c r="B61" s="71"/>
      <c r="C61" s="83"/>
    </row>
    <row r="62" spans="2:3" ht="12.75">
      <c r="B62" s="71"/>
      <c r="C62" s="83"/>
    </row>
    <row r="63" spans="2:3" ht="12.75">
      <c r="B63" s="71"/>
      <c r="C63" s="83"/>
    </row>
    <row r="64" spans="2:3" ht="12.75">
      <c r="B64" s="71"/>
      <c r="C64" s="83"/>
    </row>
    <row r="65" spans="2:3" ht="12.75">
      <c r="B65" s="71"/>
      <c r="C65" s="83"/>
    </row>
    <row r="66" spans="2:3" ht="12.75">
      <c r="B66" s="71"/>
      <c r="C66" s="83"/>
    </row>
    <row r="67" spans="2:3" ht="12.75">
      <c r="B67" s="71"/>
      <c r="C67" s="83"/>
    </row>
    <row r="68" spans="2:3" ht="12.75">
      <c r="B68" s="71"/>
      <c r="C68" s="83"/>
    </row>
    <row r="69" spans="2:3" ht="12.75">
      <c r="B69" s="71"/>
      <c r="C69" s="83"/>
    </row>
    <row r="70" spans="2:3" ht="12.75">
      <c r="B70" s="71"/>
      <c r="C70" s="83"/>
    </row>
    <row r="71" spans="2:3" ht="12.75">
      <c r="B71" s="71"/>
      <c r="C71" s="83"/>
    </row>
    <row r="72" spans="2:3" ht="12.75">
      <c r="B72" s="71"/>
      <c r="C72" s="83"/>
    </row>
    <row r="73" spans="2:3" ht="12.75">
      <c r="B73" s="71"/>
      <c r="C73" s="83"/>
    </row>
    <row r="74" spans="2:3" ht="12.75">
      <c r="B74" s="71"/>
      <c r="C74" s="83"/>
    </row>
    <row r="75" spans="2:3" ht="12.75">
      <c r="B75" s="71"/>
      <c r="C75" s="83"/>
    </row>
    <row r="76" spans="2:3" ht="12.75">
      <c r="B76" s="71"/>
      <c r="C76" s="83"/>
    </row>
    <row r="77" spans="2:3" ht="12.75">
      <c r="B77" s="71"/>
      <c r="C77" s="83"/>
    </row>
    <row r="78" spans="2:3" ht="12.75">
      <c r="B78" s="71"/>
      <c r="C78" s="83"/>
    </row>
    <row r="79" spans="2:3" ht="12.75">
      <c r="B79" s="71"/>
      <c r="C79" s="83"/>
    </row>
    <row r="80" spans="2:3" ht="12.75">
      <c r="B80" s="71"/>
      <c r="C80" s="83"/>
    </row>
    <row r="81" spans="2:3" ht="12.75">
      <c r="B81" s="71"/>
      <c r="C81" s="83"/>
    </row>
    <row r="82" spans="2:3" ht="12.75">
      <c r="B82" s="71"/>
      <c r="C82" s="83"/>
    </row>
    <row r="83" spans="2:3" ht="12.75">
      <c r="B83" s="71"/>
      <c r="C83" s="83"/>
    </row>
    <row r="84" spans="2:3" ht="12.75">
      <c r="B84" s="71"/>
      <c r="C84" s="83"/>
    </row>
    <row r="85" spans="2:3" ht="12.75">
      <c r="B85" s="71"/>
      <c r="C85" s="83"/>
    </row>
    <row r="86" spans="2:3" ht="12.75">
      <c r="B86" s="71"/>
      <c r="C86" s="83"/>
    </row>
    <row r="87" spans="2:3" ht="12.75">
      <c r="B87" s="71"/>
      <c r="C87" s="83"/>
    </row>
    <row r="88" spans="2:3" ht="12.75">
      <c r="B88" s="71"/>
      <c r="C88" s="16"/>
    </row>
    <row r="89" spans="2:3" ht="12.75">
      <c r="B89" s="71"/>
      <c r="C89" s="16"/>
    </row>
    <row r="90" spans="2:3" ht="12.75">
      <c r="B90" s="71"/>
      <c r="C90" s="16"/>
    </row>
    <row r="91" spans="2:3" ht="12.75">
      <c r="B91" s="71"/>
      <c r="C91" s="16"/>
    </row>
    <row r="92" spans="2:3" ht="12.75">
      <c r="B92" s="71"/>
      <c r="C92" s="16"/>
    </row>
    <row r="93" spans="2:3" ht="12.75">
      <c r="B93" s="71"/>
      <c r="C93" s="16"/>
    </row>
    <row r="94" spans="2:3" ht="12.75">
      <c r="B94" s="71"/>
      <c r="C94" s="16"/>
    </row>
    <row r="95" spans="2:3" ht="12.75">
      <c r="B95" s="71"/>
      <c r="C95" s="16"/>
    </row>
    <row r="96" spans="2:3" ht="12.75">
      <c r="B96" s="71"/>
      <c r="C96" s="16"/>
    </row>
    <row r="97" spans="2:3" ht="12.75">
      <c r="B97" s="71"/>
      <c r="C97" s="16"/>
    </row>
    <row r="98" spans="2:3" ht="12.75">
      <c r="B98" s="71"/>
      <c r="C98" s="16"/>
    </row>
    <row r="99" spans="2:3" ht="12.75">
      <c r="B99" s="71"/>
      <c r="C99" s="16"/>
    </row>
    <row r="100" spans="2:3" ht="12.75">
      <c r="B100" s="71"/>
      <c r="C100" s="16"/>
    </row>
    <row r="101" spans="2:3" ht="12.75">
      <c r="B101" s="71"/>
      <c r="C101" s="16"/>
    </row>
    <row r="102" spans="2:3" ht="12.75">
      <c r="B102" s="71"/>
      <c r="C102" s="16"/>
    </row>
    <row r="103" spans="2:3" ht="12.75">
      <c r="B103" s="71"/>
      <c r="C103" s="16"/>
    </row>
    <row r="104" spans="2:3" ht="12.75">
      <c r="B104" s="71"/>
      <c r="C104" s="16"/>
    </row>
    <row r="105" spans="2:3" ht="12.75">
      <c r="B105" s="71"/>
      <c r="C105" s="16"/>
    </row>
    <row r="106" spans="2:3" ht="12.75">
      <c r="B106" s="71"/>
      <c r="C106" s="16"/>
    </row>
    <row r="107" spans="2:3" ht="12.75">
      <c r="B107" s="71"/>
      <c r="C107" s="16"/>
    </row>
    <row r="108" spans="2:3" ht="12.75">
      <c r="B108" s="71"/>
      <c r="C108" s="16"/>
    </row>
    <row r="109" spans="2:3" ht="12.75">
      <c r="B109" s="71"/>
      <c r="C109" s="16"/>
    </row>
    <row r="110" spans="2:3" ht="12.75">
      <c r="B110" s="71"/>
      <c r="C110" s="16"/>
    </row>
    <row r="111" spans="2:3" ht="12.75">
      <c r="B111" s="71"/>
      <c r="C111" s="16"/>
    </row>
    <row r="112" spans="2:3" ht="12.75">
      <c r="B112" s="71"/>
      <c r="C112" s="16"/>
    </row>
    <row r="113" spans="2:3" ht="12.75">
      <c r="B113" s="71"/>
      <c r="C113" s="16"/>
    </row>
    <row r="114" spans="2:3" ht="12.75">
      <c r="B114" s="71"/>
      <c r="C114" s="16"/>
    </row>
    <row r="115" spans="2:3" ht="12.75">
      <c r="B115" s="71"/>
      <c r="C115" s="16"/>
    </row>
    <row r="116" spans="2:3" ht="12.75">
      <c r="B116" s="71"/>
      <c r="C116" s="16"/>
    </row>
    <row r="117" spans="2:3" ht="12.75">
      <c r="B117" s="71"/>
      <c r="C117" s="16"/>
    </row>
    <row r="118" spans="2:3" ht="12.75">
      <c r="B118" s="71"/>
      <c r="C118" s="16"/>
    </row>
    <row r="119" spans="2:3" ht="12.75">
      <c r="B119" s="71"/>
      <c r="C119" s="16"/>
    </row>
    <row r="120" ht="12.75">
      <c r="B120" s="71"/>
    </row>
    <row r="121" ht="12.75">
      <c r="B121" s="71"/>
    </row>
    <row r="122" ht="12.75">
      <c r="B122" s="71"/>
    </row>
    <row r="123" ht="12.75">
      <c r="B123" s="71"/>
    </row>
    <row r="124" ht="12.75">
      <c r="B124" s="71"/>
    </row>
    <row r="125" ht="12.75">
      <c r="B125" s="71"/>
    </row>
    <row r="126" ht="12.75">
      <c r="B126" s="71"/>
    </row>
    <row r="127" ht="12.75">
      <c r="B127" s="71"/>
    </row>
    <row r="128" ht="12.75">
      <c r="B128" s="71"/>
    </row>
    <row r="129" ht="12.75">
      <c r="B129" s="71"/>
    </row>
    <row r="130" ht="12.75">
      <c r="B130" s="71"/>
    </row>
    <row r="131" ht="12.75">
      <c r="B131" s="71"/>
    </row>
    <row r="132" ht="12.75">
      <c r="B132" s="71"/>
    </row>
    <row r="133" ht="12.75">
      <c r="B133" s="71"/>
    </row>
    <row r="134" ht="12.75">
      <c r="B134" s="71"/>
    </row>
    <row r="135" ht="12.75">
      <c r="B135" s="71"/>
    </row>
    <row r="136" ht="12.75">
      <c r="B136" s="71"/>
    </row>
    <row r="137" ht="12.75">
      <c r="B137" s="71"/>
    </row>
    <row r="138" ht="12.75">
      <c r="B138" s="71"/>
    </row>
    <row r="139" ht="12.75">
      <c r="B139" s="71"/>
    </row>
    <row r="140" ht="12.75">
      <c r="B140" s="71"/>
    </row>
    <row r="141" ht="12.75">
      <c r="B141" s="71"/>
    </row>
    <row r="142" ht="12.75">
      <c r="B142" s="71"/>
    </row>
    <row r="143" ht="12.75">
      <c r="B143" s="71"/>
    </row>
    <row r="144" ht="12.75">
      <c r="B144" s="71"/>
    </row>
    <row r="145" ht="12.75">
      <c r="B145" s="71"/>
    </row>
    <row r="146" ht="12.75">
      <c r="B146" s="71"/>
    </row>
    <row r="147" ht="12.75">
      <c r="B147" s="71"/>
    </row>
    <row r="148" ht="12.75">
      <c r="B148" s="71"/>
    </row>
    <row r="149" ht="12.75">
      <c r="B149" s="71"/>
    </row>
    <row r="150" ht="12.75">
      <c r="B150" s="71"/>
    </row>
    <row r="151" ht="12.75">
      <c r="B151" s="71"/>
    </row>
    <row r="152" ht="12.75">
      <c r="B152" s="71"/>
    </row>
    <row r="153" ht="12.75">
      <c r="B153" s="71"/>
    </row>
    <row r="154" ht="12.75">
      <c r="B154" s="71"/>
    </row>
    <row r="155" ht="12.75">
      <c r="B155" s="71"/>
    </row>
    <row r="156" ht="12.75">
      <c r="B156" s="71"/>
    </row>
    <row r="157" ht="12.75">
      <c r="B157" s="71"/>
    </row>
    <row r="158" ht="12.75">
      <c r="B158" s="71"/>
    </row>
    <row r="159" ht="12.75">
      <c r="B159" s="71"/>
    </row>
    <row r="160" ht="12.75">
      <c r="B160" s="71"/>
    </row>
    <row r="161" ht="12.75">
      <c r="B161" s="71"/>
    </row>
    <row r="162" ht="12.75">
      <c r="B162" s="71"/>
    </row>
    <row r="163" ht="12.75">
      <c r="B163" s="71"/>
    </row>
    <row r="164" ht="12.75">
      <c r="B164" s="71"/>
    </row>
    <row r="165" ht="12.75">
      <c r="B165" s="71"/>
    </row>
    <row r="166" ht="12.75">
      <c r="B166" s="71"/>
    </row>
    <row r="167" ht="12.75">
      <c r="B167" s="71"/>
    </row>
    <row r="168" ht="12.75">
      <c r="B168" s="71"/>
    </row>
    <row r="169" ht="12.75">
      <c r="B169" s="71"/>
    </row>
    <row r="170" ht="12.75">
      <c r="B170" s="71"/>
    </row>
    <row r="171" ht="12.75">
      <c r="B171" s="71"/>
    </row>
    <row r="172" ht="12.75">
      <c r="B172" s="71"/>
    </row>
    <row r="173" ht="12.75">
      <c r="B173" s="71"/>
    </row>
    <row r="174" ht="12.75">
      <c r="B174" s="71"/>
    </row>
    <row r="175" ht="12.75">
      <c r="B175" s="71"/>
    </row>
    <row r="176" ht="12.75">
      <c r="B176" s="71"/>
    </row>
    <row r="177" ht="12.75">
      <c r="B177" s="71"/>
    </row>
    <row r="178" ht="12.75">
      <c r="B178" s="71"/>
    </row>
    <row r="179" ht="12.75">
      <c r="B179" s="71"/>
    </row>
    <row r="180" ht="12.75">
      <c r="B180" s="71"/>
    </row>
    <row r="181" ht="12.75">
      <c r="B181" s="71"/>
    </row>
    <row r="182" ht="12.75">
      <c r="B182" s="71"/>
    </row>
    <row r="183" ht="12.75">
      <c r="B183" s="71"/>
    </row>
    <row r="184" ht="12.75">
      <c r="B184" s="71"/>
    </row>
    <row r="185" ht="12.75">
      <c r="B185" s="71"/>
    </row>
    <row r="186" ht="12.75">
      <c r="B186" s="71"/>
    </row>
    <row r="187" ht="12.75">
      <c r="B187" s="71"/>
    </row>
    <row r="188" ht="12.75">
      <c r="B188" s="71"/>
    </row>
    <row r="189" ht="12.75">
      <c r="B189" s="71"/>
    </row>
    <row r="190" ht="12.75">
      <c r="B190" s="71"/>
    </row>
    <row r="191" ht="12.75">
      <c r="B191" s="71"/>
    </row>
    <row r="192" ht="12.75">
      <c r="B192" s="71"/>
    </row>
    <row r="193" ht="12.75">
      <c r="B193" s="71"/>
    </row>
    <row r="194" ht="12.75">
      <c r="B194" s="71"/>
    </row>
    <row r="195" ht="12.75">
      <c r="B195" s="71"/>
    </row>
    <row r="196" ht="12.75">
      <c r="B196" s="71"/>
    </row>
    <row r="197" ht="12.75">
      <c r="B197" s="71"/>
    </row>
    <row r="198" ht="12.75">
      <c r="B198" s="71"/>
    </row>
    <row r="199" ht="12.75">
      <c r="B199" s="71"/>
    </row>
    <row r="200" ht="12.75">
      <c r="B200" s="71"/>
    </row>
    <row r="201" ht="12.75">
      <c r="B201" s="71"/>
    </row>
    <row r="202" ht="12.75">
      <c r="B202" s="71"/>
    </row>
    <row r="203" ht="12.75">
      <c r="B203" s="71"/>
    </row>
    <row r="204" ht="12.75">
      <c r="B204" s="71"/>
    </row>
    <row r="205" ht="12.75">
      <c r="B205" s="71"/>
    </row>
    <row r="206" ht="12.75">
      <c r="B206" s="71"/>
    </row>
    <row r="207" ht="12.75">
      <c r="B207" s="71"/>
    </row>
    <row r="208" ht="12.75">
      <c r="B208" s="71"/>
    </row>
    <row r="209" ht="12.75">
      <c r="B209" s="71"/>
    </row>
    <row r="210" ht="12.75">
      <c r="B210" s="71"/>
    </row>
    <row r="211" ht="12.75">
      <c r="B211" s="71"/>
    </row>
    <row r="212" ht="12.75">
      <c r="B212" s="71"/>
    </row>
    <row r="213" ht="12.75">
      <c r="B213" s="71"/>
    </row>
    <row r="214" ht="12.75">
      <c r="B214" s="71"/>
    </row>
    <row r="215" ht="12.75">
      <c r="B215" s="71"/>
    </row>
    <row r="216" ht="12.75">
      <c r="B216" s="71"/>
    </row>
    <row r="217" ht="12.75">
      <c r="B217" s="71"/>
    </row>
    <row r="218" ht="12.75">
      <c r="B218" s="71"/>
    </row>
    <row r="219" ht="12.75">
      <c r="B219" s="71"/>
    </row>
    <row r="220" ht="12.75">
      <c r="B220" s="71"/>
    </row>
    <row r="221" ht="12.75">
      <c r="B221" s="71"/>
    </row>
    <row r="222" ht="12.75">
      <c r="B222" s="71"/>
    </row>
    <row r="223" ht="12.75">
      <c r="B223" s="71"/>
    </row>
    <row r="224" ht="12.75">
      <c r="B224" s="71"/>
    </row>
    <row r="225" ht="12.75">
      <c r="B225" s="71"/>
    </row>
    <row r="226" ht="12.75">
      <c r="B226" s="71"/>
    </row>
    <row r="227" ht="12.75">
      <c r="B227" s="71"/>
    </row>
    <row r="228" ht="12.75">
      <c r="B228" s="71"/>
    </row>
    <row r="229" ht="12.75">
      <c r="B229" s="71"/>
    </row>
    <row r="230" ht="12.75">
      <c r="B230" s="71"/>
    </row>
    <row r="231" ht="12.75">
      <c r="B231" s="71"/>
    </row>
    <row r="232" ht="12.75">
      <c r="B232" s="71"/>
    </row>
    <row r="233" ht="12.75">
      <c r="B233" s="71"/>
    </row>
    <row r="234" ht="12.75">
      <c r="B234" s="71"/>
    </row>
    <row r="235" ht="12.75">
      <c r="B235" s="71"/>
    </row>
    <row r="236" ht="12.75">
      <c r="B236" s="71"/>
    </row>
    <row r="237" ht="12.75">
      <c r="B237" s="71"/>
    </row>
    <row r="238" ht="12.75">
      <c r="B238" s="71"/>
    </row>
    <row r="239" ht="12.75">
      <c r="B239" s="71"/>
    </row>
    <row r="240" ht="12.75">
      <c r="B240" s="71"/>
    </row>
    <row r="241" ht="12.75">
      <c r="B241" s="71"/>
    </row>
    <row r="242" ht="12.75">
      <c r="B242" s="71"/>
    </row>
    <row r="243" ht="12.75">
      <c r="B243" s="71"/>
    </row>
    <row r="244" ht="12.75">
      <c r="B244" s="71"/>
    </row>
    <row r="245" ht="12.75">
      <c r="B245" s="71"/>
    </row>
    <row r="246" ht="12.75">
      <c r="B246" s="71"/>
    </row>
    <row r="247" ht="12.75">
      <c r="B247" s="71"/>
    </row>
    <row r="248" ht="12.75">
      <c r="B248" s="71"/>
    </row>
    <row r="249" ht="12.75">
      <c r="B249" s="71"/>
    </row>
    <row r="250" ht="12.75">
      <c r="B250" s="71"/>
    </row>
    <row r="251" ht="12.75">
      <c r="B251" s="71"/>
    </row>
    <row r="252" ht="12.75">
      <c r="B252" s="71"/>
    </row>
    <row r="253" ht="12.75">
      <c r="B253" s="71"/>
    </row>
    <row r="254" ht="12.75">
      <c r="B254" s="71"/>
    </row>
    <row r="255" ht="12.75">
      <c r="B255" s="71"/>
    </row>
    <row r="256" ht="12.75">
      <c r="B256" s="71"/>
    </row>
    <row r="257" ht="12.75">
      <c r="B257" s="71"/>
    </row>
    <row r="258" ht="12.75">
      <c r="B258" s="71"/>
    </row>
    <row r="259" ht="12.75">
      <c r="B259" s="71"/>
    </row>
    <row r="260" ht="12.75">
      <c r="B260" s="71"/>
    </row>
    <row r="261" ht="12.75">
      <c r="B261" s="71"/>
    </row>
    <row r="262" ht="12.75">
      <c r="B262" s="71"/>
    </row>
    <row r="263" ht="12.75">
      <c r="B263" s="71"/>
    </row>
    <row r="264" ht="12.75">
      <c r="B264" s="71"/>
    </row>
    <row r="265" ht="12.75">
      <c r="B265" s="71"/>
    </row>
    <row r="266" ht="12.75">
      <c r="B266" s="71"/>
    </row>
    <row r="267" ht="12.75">
      <c r="B267" s="71"/>
    </row>
    <row r="268" ht="12.75">
      <c r="B268" s="71"/>
    </row>
    <row r="269" ht="12.75">
      <c r="B269" s="71"/>
    </row>
    <row r="270" ht="12.75">
      <c r="B270" s="71"/>
    </row>
    <row r="271" ht="12.75">
      <c r="B271" s="71"/>
    </row>
    <row r="272" ht="12.75">
      <c r="B272" s="71"/>
    </row>
    <row r="273" ht="12.75">
      <c r="B273" s="71"/>
    </row>
    <row r="274" ht="12.75">
      <c r="B274" s="71"/>
    </row>
    <row r="275" ht="12.75">
      <c r="B275" s="71"/>
    </row>
    <row r="276" ht="12.75">
      <c r="B276" s="71"/>
    </row>
    <row r="277" ht="12.75">
      <c r="B277" s="71"/>
    </row>
    <row r="278" ht="12.75">
      <c r="B278" s="71"/>
    </row>
    <row r="279" ht="12.75">
      <c r="B279" s="71"/>
    </row>
    <row r="280" ht="12.75">
      <c r="B280" s="71"/>
    </row>
    <row r="281" ht="12.75">
      <c r="B281" s="71"/>
    </row>
    <row r="282" ht="12.75">
      <c r="B282" s="71"/>
    </row>
    <row r="283" ht="12.75">
      <c r="B283" s="71"/>
    </row>
    <row r="284" ht="12.75">
      <c r="B284" s="71"/>
    </row>
    <row r="285" ht="12.75">
      <c r="B285" s="71"/>
    </row>
    <row r="286" ht="12.75">
      <c r="B286" s="71"/>
    </row>
    <row r="287" ht="12.75">
      <c r="B287" s="71"/>
    </row>
    <row r="288" ht="12.75">
      <c r="B288" s="71"/>
    </row>
    <row r="289" ht="12.75">
      <c r="B289" s="71"/>
    </row>
    <row r="290" ht="12.75">
      <c r="B290" s="71"/>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9" dxfId="108" stopIfTrue="1">
      <formula>$E34&lt;&gt;$H34</formula>
    </cfRule>
  </conditionalFormatting>
  <conditionalFormatting sqref="B8 A7:A21 B12:B16 C9:C11">
    <cfRule type="expression" priority="12" dxfId="111" stopIfTrue="1">
      <formula>OR(#REF!&gt;0,#REF!&lt;0)</formula>
    </cfRule>
  </conditionalFormatting>
  <conditionalFormatting sqref="B7">
    <cfRule type="expression" priority="18" dxfId="108" stopIfTrue="1">
      <formula>(#REF!&lt;&gt;0)</formula>
    </cfRule>
  </conditionalFormatting>
  <conditionalFormatting sqref="F9:V10">
    <cfRule type="cellIs" priority="3" dxfId="112" operator="equal" stopIfTrue="1">
      <formula>""</formula>
    </cfRule>
  </conditionalFormatting>
  <conditionalFormatting sqref="F11:J11">
    <cfRule type="cellIs" priority="2" dxfId="112" operator="equal" stopIfTrue="1">
      <formula>""</formula>
    </cfRule>
  </conditionalFormatting>
  <conditionalFormatting sqref="W14:AK14">
    <cfRule type="cellIs" priority="1" dxfId="68"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H11" sqref="H11"/>
    </sheetView>
  </sheetViews>
  <sheetFormatPr defaultColWidth="0" defaultRowHeight="12.75"/>
  <cols>
    <col min="1" max="1" width="28.16015625" style="71" customWidth="1"/>
    <col min="2" max="2" width="46.66015625" style="73" customWidth="1"/>
    <col min="3" max="3" width="30.66015625" style="73" customWidth="1"/>
    <col min="4" max="4" width="21.83203125" style="73" customWidth="1"/>
    <col min="5" max="5" width="19.5" style="73" customWidth="1"/>
    <col min="6" max="6" width="56.33203125" style="73" customWidth="1"/>
    <col min="7" max="7" width="19.16015625" style="73" bestFit="1" customWidth="1"/>
    <col min="8" max="8" width="21.83203125" style="73" bestFit="1" customWidth="1"/>
    <col min="9" max="9" width="13.16015625" style="72" customWidth="1"/>
    <col min="10" max="41" width="9.33203125" style="68" customWidth="1"/>
    <col min="42" max="16384" width="0" style="68" hidden="1" customWidth="1"/>
  </cols>
  <sheetData>
    <row r="1" spans="1:9" s="4" customFormat="1" ht="15.75">
      <c r="A1" s="11"/>
      <c r="B1" s="33"/>
      <c r="C1" s="33">
        <f>""</f>
      </c>
      <c r="D1" s="34"/>
      <c r="E1" s="5"/>
      <c r="F1" s="6"/>
      <c r="G1" s="7"/>
      <c r="H1" s="8"/>
      <c r="I1" s="9"/>
    </row>
    <row r="2" spans="1:10" s="4" customFormat="1" ht="15.75">
      <c r="A2" s="33"/>
      <c r="B2" s="240" t="str">
        <f>"APLICATIVO DE INFORMAÇÕES MUNICIPAIS ESTRUTURADAS "&amp;BDValores!E2&amp;" - PRESTAÇÃO DE CONTAS DO PREFEITO MUNICIPAL"</f>
        <v>APLICATIVO DE INFORMAÇÕES MUNICIPAIS ESTRUTURADAS 2018 - PRESTAÇÃO DE CONTAS DO PREFEITO MUNICIPAL</v>
      </c>
      <c r="C2" s="240"/>
      <c r="D2" s="240"/>
      <c r="E2" s="240"/>
      <c r="F2" s="240"/>
      <c r="G2" s="240"/>
      <c r="H2" s="240"/>
      <c r="I2" s="9"/>
      <c r="J2" s="9"/>
    </row>
    <row r="3" spans="1:10" s="10" customFormat="1" ht="18.75">
      <c r="A3" s="35"/>
      <c r="B3" s="237" t="str">
        <f>IF(SUM!$G$3="","",IF(SUM!$G$3="RECIFE","CIDADE DO RECIFE","MUNICÍPIO DE "&amp;UPPER(SUM!G3)))</f>
        <v>MUNICÍPIO DE PASSIRA</v>
      </c>
      <c r="C3" s="237"/>
      <c r="D3" s="237"/>
      <c r="E3" s="237"/>
      <c r="F3" s="237"/>
      <c r="G3" s="237"/>
      <c r="H3" s="237"/>
      <c r="I3" s="32"/>
      <c r="J3" s="32"/>
    </row>
    <row r="4" spans="1:10" s="10" customFormat="1" ht="18.75">
      <c r="A4" s="35"/>
      <c r="B4" s="137"/>
      <c r="C4" s="137"/>
      <c r="D4" s="137"/>
      <c r="E4" s="137"/>
      <c r="F4" s="137"/>
      <c r="G4" s="137"/>
      <c r="H4" s="137"/>
      <c r="I4" s="32"/>
      <c r="J4" s="32"/>
    </row>
    <row r="5" spans="1:10" s="10" customFormat="1" ht="25.5" customHeight="1">
      <c r="A5" s="35"/>
      <c r="B5" s="137"/>
      <c r="C5" s="137"/>
      <c r="D5" s="137"/>
      <c r="E5" s="137"/>
      <c r="F5" s="137"/>
      <c r="G5" s="137"/>
      <c r="H5" s="137"/>
      <c r="I5" s="32"/>
      <c r="J5" s="32"/>
    </row>
    <row r="6" spans="2:8" ht="21.75" customHeight="1">
      <c r="B6" s="238" t="str">
        <f>UPPER(MENU!B12)</f>
        <v>02 DADOS DO CHEFE DO EXECUTIVO</v>
      </c>
      <c r="C6" s="238"/>
      <c r="D6" s="238"/>
      <c r="E6" s="238"/>
      <c r="F6" s="238"/>
      <c r="G6" s="238"/>
      <c r="H6" s="238"/>
    </row>
    <row r="7" spans="2:8" ht="49.5" customHeight="1">
      <c r="B7" s="241" t="str">
        <f>"                                                                                       Preencher os campos abaixo com os dados de todos aqueles que assumiram o cargo de Prefeito Municipal ao longo do exercício de "&amp;BDValores!E2&amp;"."</f>
        <v>                                                                                       Preencher os campos abaixo com os dados de todos aqueles que assumiram o cargo de Prefeito Municipal ao longo do exercício de 2018.</v>
      </c>
      <c r="C7" s="241"/>
      <c r="D7" s="241"/>
      <c r="E7" s="241"/>
      <c r="F7" s="241"/>
      <c r="G7" s="241"/>
      <c r="H7" s="241"/>
    </row>
    <row r="8" spans="2:8" ht="15.75">
      <c r="B8" s="74" t="s">
        <v>53</v>
      </c>
      <c r="C8" s="74" t="s">
        <v>62</v>
      </c>
      <c r="D8" s="74" t="s">
        <v>54</v>
      </c>
      <c r="E8" s="74" t="s">
        <v>126</v>
      </c>
      <c r="F8" s="74" t="s">
        <v>55</v>
      </c>
      <c r="G8" s="239" t="s">
        <v>124</v>
      </c>
      <c r="H8" s="239"/>
    </row>
    <row r="9" spans="2:8" ht="15.75">
      <c r="B9" s="76"/>
      <c r="C9" s="76"/>
      <c r="D9" s="76"/>
      <c r="E9" s="77" t="s">
        <v>125</v>
      </c>
      <c r="F9" s="76"/>
      <c r="G9" s="39" t="s">
        <v>122</v>
      </c>
      <c r="H9" s="75" t="s">
        <v>123</v>
      </c>
    </row>
    <row r="10" spans="2:8" ht="15.75" customHeight="1">
      <c r="B10" s="41" t="s">
        <v>2518</v>
      </c>
      <c r="C10" s="43" t="s">
        <v>1316</v>
      </c>
      <c r="D10" s="42">
        <v>2704347476</v>
      </c>
      <c r="E10" s="43" t="s">
        <v>2519</v>
      </c>
      <c r="F10" s="44" t="s">
        <v>2520</v>
      </c>
      <c r="G10" s="80">
        <v>43101</v>
      </c>
      <c r="H10" s="80">
        <v>43465</v>
      </c>
    </row>
    <row r="11" spans="2:8" ht="15.75" customHeight="1">
      <c r="B11" s="41"/>
      <c r="C11" s="43"/>
      <c r="D11" s="42"/>
      <c r="E11" s="43"/>
      <c r="F11" s="44"/>
      <c r="G11" s="80"/>
      <c r="H11" s="80"/>
    </row>
    <row r="12" spans="2:8" ht="15.75" customHeight="1">
      <c r="B12" s="41"/>
      <c r="C12" s="43"/>
      <c r="D12" s="42"/>
      <c r="E12" s="43"/>
      <c r="F12" s="44"/>
      <c r="G12" s="80"/>
      <c r="H12" s="80"/>
    </row>
    <row r="13" spans="2:8" ht="15.75" customHeight="1">
      <c r="B13" s="41"/>
      <c r="C13" s="43"/>
      <c r="D13" s="42"/>
      <c r="E13" s="43"/>
      <c r="F13" s="44"/>
      <c r="G13" s="80"/>
      <c r="H13" s="80"/>
    </row>
    <row r="14" spans="2:4" ht="12.75">
      <c r="B14" s="78"/>
      <c r="D14" s="79"/>
    </row>
    <row r="15" spans="2:4" ht="12.75">
      <c r="B15" s="78"/>
      <c r="D15" s="79"/>
    </row>
    <row r="16" spans="2:4" ht="12.75">
      <c r="B16" s="78"/>
      <c r="D16" s="79"/>
    </row>
    <row r="20" ht="12.75">
      <c r="C20"/>
    </row>
    <row r="24" ht="12.75">
      <c r="C24"/>
    </row>
  </sheetData>
  <sheetProtection password="C61A" sheet="1" selectLockedCells="1"/>
  <mergeCells count="5">
    <mergeCell ref="B3:H3"/>
    <mergeCell ref="B6:H6"/>
    <mergeCell ref="G8:H8"/>
    <mergeCell ref="B2:H2"/>
    <mergeCell ref="B7:H7"/>
  </mergeCells>
  <conditionalFormatting sqref="B11:C13 E11:H13">
    <cfRule type="cellIs" priority="6" dxfId="112" operator="equal" stopIfTrue="1">
      <formula>""</formula>
    </cfRule>
  </conditionalFormatting>
  <conditionalFormatting sqref="D11:D13">
    <cfRule type="cellIs" priority="7" dxfId="112" operator="equal" stopIfTrue="1">
      <formula>""</formula>
    </cfRule>
    <cfRule type="expression" priority="8" dxfId="113" stopIfTrue="1">
      <formula>#REF!="CPF Inválido"</formula>
    </cfRule>
  </conditionalFormatting>
  <conditionalFormatting sqref="B10:C10 E10:H10">
    <cfRule type="cellIs" priority="1" dxfId="112" operator="equal" stopIfTrue="1">
      <formula>""</formula>
    </cfRule>
  </conditionalFormatting>
  <conditionalFormatting sqref="D10">
    <cfRule type="cellIs" priority="2" dxfId="112" operator="equal" stopIfTrue="1">
      <formula>""</formula>
    </cfRule>
    <cfRule type="expression" priority="3" dxfId="113"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 type="date" allowBlank="1" showInputMessage="1" showErrorMessage="1" sqref="G10:H13">
      <formula1>43101</formula1>
      <formula2>55153</formula2>
    </dataValidation>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41"/>
  <sheetViews>
    <sheetView showGridLines="0" showRowColHeaders="0" zoomScale="85" zoomScaleNormal="85" zoomScalePageLayoutView="0" workbookViewId="0" topLeftCell="A1">
      <selection activeCell="D38" sqref="D38"/>
    </sheetView>
  </sheetViews>
  <sheetFormatPr defaultColWidth="9.33203125" defaultRowHeight="12.75"/>
  <cols>
    <col min="1" max="1" width="53.16015625" style="93" customWidth="1"/>
    <col min="2" max="2" width="20" style="93" customWidth="1"/>
    <col min="3" max="3" width="115.5" style="93" customWidth="1"/>
    <col min="4" max="4" width="27" style="93" customWidth="1"/>
    <col min="5" max="16384" width="9.33203125" style="93" customWidth="1"/>
  </cols>
  <sheetData>
    <row r="1" spans="2:8" s="4" customFormat="1" ht="15.75">
      <c r="B1" s="33"/>
      <c r="C1" s="34"/>
      <c r="D1" s="5"/>
      <c r="E1" s="6"/>
      <c r="F1" s="7"/>
      <c r="G1" s="8"/>
      <c r="H1" s="9"/>
    </row>
    <row r="2" spans="2:9"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139"/>
      <c r="F2" s="139"/>
      <c r="G2" s="139"/>
      <c r="H2" s="9"/>
      <c r="I2" s="9"/>
    </row>
    <row r="3" spans="2:9" s="10" customFormat="1" ht="18.75">
      <c r="B3" s="243" t="str">
        <f>IF(SUM!$G$3="","",IF(SUM!$G$3="RECIFE","CIDADE DO RECIFE","MUNICÍPIO DE "&amp;UPPER(SUM!G3)))</f>
        <v>MUNICÍPIO DE PASSIRA</v>
      </c>
      <c r="C3" s="243"/>
      <c r="D3" s="243"/>
      <c r="E3" s="137"/>
      <c r="F3" s="137"/>
      <c r="G3" s="137"/>
      <c r="H3" s="32"/>
      <c r="I3" s="32"/>
    </row>
    <row r="4" spans="1:9" s="10" customFormat="1" ht="18.75">
      <c r="A4" s="137"/>
      <c r="B4" s="137"/>
      <c r="C4" s="137"/>
      <c r="D4" s="137"/>
      <c r="E4" s="137"/>
      <c r="F4" s="137"/>
      <c r="G4" s="137"/>
      <c r="H4" s="32"/>
      <c r="I4" s="32"/>
    </row>
    <row r="5" spans="1:9" s="10" customFormat="1" ht="15.75" customHeight="1">
      <c r="A5" s="137"/>
      <c r="B5" s="137"/>
      <c r="C5" s="137"/>
      <c r="D5" s="137"/>
      <c r="E5" s="137"/>
      <c r="F5" s="137"/>
      <c r="G5" s="137"/>
      <c r="H5" s="32"/>
      <c r="I5" s="32"/>
    </row>
    <row r="6" spans="1:8" s="9" customFormat="1" ht="15.75">
      <c r="A6" s="7"/>
      <c r="B6" s="36"/>
      <c r="C6" s="36">
        <f>""</f>
      </c>
      <c r="D6" s="37"/>
      <c r="E6" s="37"/>
      <c r="F6" s="38"/>
      <c r="H6" s="8"/>
    </row>
    <row r="7" spans="1:8" s="9" customFormat="1" ht="18.75">
      <c r="A7" s="8"/>
      <c r="B7" s="242" t="str">
        <f>UPPER(MENU!B13)</f>
        <v>03 RECEITA ESTIMADA E DESPESA FIXADA</v>
      </c>
      <c r="C7" s="242"/>
      <c r="D7" s="242"/>
      <c r="G7" s="7"/>
      <c r="H7" s="8"/>
    </row>
    <row r="8" spans="1:8" s="9" customFormat="1" ht="15.75">
      <c r="A8" s="8"/>
      <c r="D8" s="31"/>
      <c r="G8" s="7"/>
      <c r="H8" s="8"/>
    </row>
    <row r="9" spans="1:8" s="9" customFormat="1" ht="15.75">
      <c r="A9" s="48"/>
      <c r="B9" s="141" t="s">
        <v>129</v>
      </c>
      <c r="C9" s="142"/>
      <c r="D9" s="140" t="s">
        <v>127</v>
      </c>
      <c r="G9" s="7"/>
      <c r="H9" s="8"/>
    </row>
    <row r="10" spans="1:6" s="54" customFormat="1" ht="15.75">
      <c r="A10" s="49"/>
      <c r="B10" s="51"/>
      <c r="D10" s="52"/>
      <c r="E10" s="53"/>
      <c r="F10" s="53"/>
    </row>
    <row r="11" spans="2:6" s="54" customFormat="1" ht="15.75">
      <c r="B11" s="85" t="s">
        <v>458</v>
      </c>
      <c r="D11" s="89">
        <v>70136000</v>
      </c>
      <c r="E11" s="53"/>
      <c r="F11" s="53"/>
    </row>
    <row r="12" spans="1:6" s="54" customFormat="1" ht="15.75">
      <c r="A12" s="93"/>
      <c r="B12" s="85" t="s">
        <v>1547</v>
      </c>
      <c r="D12" s="89">
        <v>70136000</v>
      </c>
      <c r="E12" s="53"/>
      <c r="F12" s="53"/>
    </row>
    <row r="13" spans="1:6" s="54" customFormat="1" ht="15.75">
      <c r="A13" s="49"/>
      <c r="B13" s="85"/>
      <c r="D13" s="85"/>
      <c r="E13" s="53"/>
      <c r="F13" s="53"/>
    </row>
    <row r="14" spans="1:6" s="54" customFormat="1" ht="15.75">
      <c r="A14" s="49"/>
      <c r="B14" s="85" t="s">
        <v>2234</v>
      </c>
      <c r="D14" s="90">
        <f>SUM(D15:D21)</f>
        <v>2951000</v>
      </c>
      <c r="E14" s="53"/>
      <c r="F14" s="53"/>
    </row>
    <row r="15" spans="1:6" s="54" customFormat="1" ht="15.75">
      <c r="A15" s="49"/>
      <c r="B15" s="86" t="s">
        <v>141</v>
      </c>
      <c r="D15" s="89">
        <v>42000</v>
      </c>
      <c r="E15" s="53"/>
      <c r="F15" s="53"/>
    </row>
    <row r="16" spans="1:6" s="54" customFormat="1" ht="15.75">
      <c r="A16" s="49"/>
      <c r="B16" s="86" t="s">
        <v>149</v>
      </c>
      <c r="D16" s="89">
        <v>101000</v>
      </c>
      <c r="E16" s="53"/>
      <c r="F16" s="53"/>
    </row>
    <row r="17" spans="1:6" s="54" customFormat="1" ht="15.75">
      <c r="A17" s="49"/>
      <c r="B17" s="86" t="s">
        <v>1548</v>
      </c>
      <c r="D17" s="89">
        <v>661000</v>
      </c>
      <c r="E17" s="53"/>
      <c r="F17" s="53"/>
    </row>
    <row r="18" spans="1:6" s="54" customFormat="1" ht="15.75">
      <c r="A18" s="49"/>
      <c r="B18" s="86" t="s">
        <v>1549</v>
      </c>
      <c r="D18" s="89">
        <v>835000</v>
      </c>
      <c r="E18" s="53"/>
      <c r="F18" s="53"/>
    </row>
    <row r="19" spans="1:6" s="54" customFormat="1" ht="15.75">
      <c r="A19" s="49"/>
      <c r="B19" s="86" t="s">
        <v>155</v>
      </c>
      <c r="D19" s="89">
        <v>285000</v>
      </c>
      <c r="E19" s="53"/>
      <c r="F19" s="53"/>
    </row>
    <row r="20" spans="1:6" s="54" customFormat="1" ht="15.75">
      <c r="A20" s="49"/>
      <c r="B20" s="86" t="s">
        <v>1550</v>
      </c>
      <c r="D20" s="89">
        <v>900000</v>
      </c>
      <c r="E20" s="53"/>
      <c r="F20" s="53"/>
    </row>
    <row r="21" spans="1:6" s="54" customFormat="1" ht="15.75">
      <c r="A21" s="49"/>
      <c r="B21" s="86" t="s">
        <v>1551</v>
      </c>
      <c r="D21" s="89">
        <v>127000</v>
      </c>
      <c r="E21" s="53"/>
      <c r="F21" s="53"/>
    </row>
    <row r="22" spans="1:6" s="54" customFormat="1" ht="15.75">
      <c r="A22" s="49"/>
      <c r="B22" s="85"/>
      <c r="D22" s="85"/>
      <c r="E22" s="53"/>
      <c r="F22" s="53"/>
    </row>
    <row r="23" spans="1:6" s="54" customFormat="1" ht="15.75">
      <c r="A23" s="49"/>
      <c r="B23" s="85" t="s">
        <v>1659</v>
      </c>
      <c r="D23" s="94">
        <f>SUM(D24:D27)</f>
        <v>70136000</v>
      </c>
      <c r="E23" s="53"/>
      <c r="F23" s="53"/>
    </row>
    <row r="24" spans="2:6" s="54" customFormat="1" ht="15.75">
      <c r="B24" s="86" t="s">
        <v>1552</v>
      </c>
      <c r="D24" s="89">
        <v>43854000</v>
      </c>
      <c r="E24" s="53"/>
      <c r="F24" s="53"/>
    </row>
    <row r="25" spans="2:6" s="54" customFormat="1" ht="15.75">
      <c r="B25" s="86" t="s">
        <v>1172</v>
      </c>
      <c r="D25" s="89">
        <v>14710000</v>
      </c>
      <c r="E25" s="53"/>
      <c r="F25" s="53"/>
    </row>
    <row r="26" spans="2:6" s="54" customFormat="1" ht="15.75">
      <c r="B26" s="86" t="s">
        <v>1174</v>
      </c>
      <c r="D26" s="89">
        <v>3720000</v>
      </c>
      <c r="E26" s="53"/>
      <c r="F26" s="53"/>
    </row>
    <row r="27" spans="1:4" ht="15.75">
      <c r="A27" s="54"/>
      <c r="B27" s="86" t="s">
        <v>1176</v>
      </c>
      <c r="D27" s="89">
        <v>7852000</v>
      </c>
    </row>
    <row r="28" ht="15.75">
      <c r="B28" s="85"/>
    </row>
    <row r="29" spans="1:6" s="54" customFormat="1" ht="15.75">
      <c r="A29" s="93"/>
      <c r="B29" s="85" t="s">
        <v>1660</v>
      </c>
      <c r="C29" s="93"/>
      <c r="D29" s="89">
        <v>70136000</v>
      </c>
      <c r="E29" s="53"/>
      <c r="F29" s="53"/>
    </row>
    <row r="31" spans="2:4" ht="15.75">
      <c r="B31" s="85" t="s">
        <v>408</v>
      </c>
      <c r="C31" s="54"/>
      <c r="D31" s="90">
        <f>SUM(D32:D34)</f>
        <v>27283243.99</v>
      </c>
    </row>
    <row r="32" spans="2:4" ht="15.75">
      <c r="B32" s="54" t="s">
        <v>2351</v>
      </c>
      <c r="C32" s="54"/>
      <c r="D32" s="89">
        <v>27283243.99</v>
      </c>
    </row>
    <row r="33" spans="2:4" ht="15.75">
      <c r="B33" s="54" t="s">
        <v>2353</v>
      </c>
      <c r="C33" s="54"/>
      <c r="D33" s="89"/>
    </row>
    <row r="34" spans="2:4" ht="15.75">
      <c r="B34" s="54" t="s">
        <v>2355</v>
      </c>
      <c r="C34" s="54"/>
      <c r="D34" s="89"/>
    </row>
    <row r="35" spans="2:4" ht="15.75">
      <c r="B35" s="54"/>
      <c r="C35" s="54"/>
      <c r="D35" s="54"/>
    </row>
    <row r="36" spans="2:4" ht="15.75">
      <c r="B36" s="54" t="s">
        <v>2357</v>
      </c>
      <c r="C36" s="54"/>
      <c r="D36" s="89"/>
    </row>
    <row r="37" spans="2:4" ht="15.75">
      <c r="B37" s="54" t="s">
        <v>2359</v>
      </c>
      <c r="C37" s="54"/>
      <c r="D37" s="89"/>
    </row>
    <row r="38" spans="2:4" ht="15.75">
      <c r="B38" s="54" t="s">
        <v>2361</v>
      </c>
      <c r="C38" s="54"/>
      <c r="D38" s="89"/>
    </row>
    <row r="39" spans="2:4" ht="15.75">
      <c r="B39" s="54"/>
      <c r="C39" s="54"/>
      <c r="D39" s="54"/>
    </row>
    <row r="40" spans="2:4" ht="15.75">
      <c r="B40" s="54"/>
      <c r="C40" s="54"/>
      <c r="D40" s="54"/>
    </row>
    <row r="41" spans="2:4" ht="15.75">
      <c r="B41" s="54"/>
      <c r="C41" s="54"/>
      <c r="D41" s="54"/>
    </row>
  </sheetData>
  <sheetProtection password="C61A" sheet="1" selectLockedCells="1"/>
  <mergeCells count="3">
    <mergeCell ref="B7:D7"/>
    <mergeCell ref="B2:D2"/>
    <mergeCell ref="B3:D3"/>
  </mergeCells>
  <conditionalFormatting sqref="D10">
    <cfRule type="expression" priority="5" dxfId="108" stopIfTrue="1">
      <formula>$F10&lt;&gt;$I10</formula>
    </cfRule>
  </conditionalFormatting>
  <conditionalFormatting sqref="D31 D24:D27 D14:D21 D11:D12 D29">
    <cfRule type="cellIs" priority="4" dxfId="112" operator="equal" stopIfTrue="1">
      <formula>""</formula>
    </cfRule>
  </conditionalFormatting>
  <conditionalFormatting sqref="D32:D34 D36:D38">
    <cfRule type="cellIs" priority="1" dxfId="112" operator="equal" stopIfTrue="1">
      <formula>""</formula>
    </cfRule>
  </conditionalFormatting>
  <dataValidations count="1">
    <dataValidation type="decimal" operator="lessThan" allowBlank="1" showInputMessage="1" showErrorMessage="1" sqref="D36:D38 D29 D11:D12 D14:D21 D24:D27 D31:D3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showRowColHeaders="0" zoomScalePageLayoutView="0" workbookViewId="0" topLeftCell="A1">
      <selection activeCell="B7" sqref="B7:D7"/>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28" t="str">
        <f>"APLICATIVO DE INFORMAÇÕES MUNICIPAIS ESTRUTURADAS "&amp;BDValores!E2&amp;" - PRESTAÇÃO DE CONTAS DO PREFEITO MUNICIPAL"</f>
        <v>APLICATIVO DE INFORMAÇÕES MUNICIPAIS ESTRUTURADAS 2018 - PRESTAÇÃO DE CONTAS DO PREFEITO MUNICIPAL</v>
      </c>
      <c r="C2" s="228"/>
      <c r="D2" s="228"/>
      <c r="E2" s="6"/>
      <c r="F2" s="6"/>
      <c r="G2" s="6"/>
      <c r="H2" s="6"/>
      <c r="I2" s="9"/>
    </row>
    <row r="3" spans="2:9" s="10" customFormat="1" ht="18.75">
      <c r="B3" s="243" t="str">
        <f>IF(SUM!$G$3="","",IF(SUM!$G$3="RECIFE","CIDADE DO RECIFE","MUNICÍPIO DE "&amp;UPPER(SUM!G3)))</f>
        <v>MUNICÍPIO DE PASSIRA</v>
      </c>
      <c r="C3" s="243"/>
      <c r="D3" s="243"/>
      <c r="E3" s="6"/>
      <c r="F3" s="6"/>
      <c r="G3" s="6"/>
      <c r="H3" s="6"/>
      <c r="I3" s="32"/>
    </row>
    <row r="4" spans="1:9" s="10" customFormat="1" ht="18.75">
      <c r="A4" s="137"/>
      <c r="B4" s="137"/>
      <c r="C4" s="137"/>
      <c r="D4" s="137"/>
      <c r="E4" s="6"/>
      <c r="F4" s="6"/>
      <c r="G4" s="6"/>
      <c r="H4" s="6"/>
      <c r="I4" s="32"/>
    </row>
    <row r="5" spans="1:9" s="10" customFormat="1" ht="15.75" customHeight="1">
      <c r="A5" s="137"/>
      <c r="B5" s="137"/>
      <c r="C5" s="137"/>
      <c r="D5" s="137"/>
      <c r="E5" s="6"/>
      <c r="F5" s="6"/>
      <c r="G5" s="6"/>
      <c r="H5" s="6"/>
      <c r="I5" s="32"/>
    </row>
    <row r="6" spans="1:8" s="9" customFormat="1" ht="15.75">
      <c r="A6" s="7"/>
      <c r="B6" s="36"/>
      <c r="C6" s="36">
        <f>""</f>
      </c>
      <c r="D6" s="37"/>
      <c r="E6" s="37"/>
      <c r="F6" s="38"/>
      <c r="H6" s="8"/>
    </row>
    <row r="7" spans="1:4" ht="21" customHeight="1">
      <c r="A7" s="3">
        <f>""</f>
      </c>
      <c r="B7" s="244" t="str">
        <f>UPPER(MENU!B14)</f>
        <v>04 RECEITA ARRECADADA 2018</v>
      </c>
      <c r="C7" s="244"/>
      <c r="D7" s="244"/>
    </row>
    <row r="8" spans="1:3" ht="6.75" customHeight="1">
      <c r="A8" s="3">
        <f>""</f>
      </c>
      <c r="C8" s="12"/>
    </row>
    <row r="9" spans="1:4" ht="15.75" hidden="1">
      <c r="A9" s="3">
        <f>""</f>
      </c>
      <c r="B9" s="13" t="s">
        <v>128</v>
      </c>
      <c r="C9" s="13" t="s">
        <v>129</v>
      </c>
      <c r="D9" s="130" t="s">
        <v>127</v>
      </c>
    </row>
    <row r="10" spans="1:5" s="17" customFormat="1" ht="15.75" hidden="1">
      <c r="A10" s="3">
        <f>""</f>
      </c>
      <c r="B10" s="14"/>
      <c r="C10" s="15"/>
      <c r="D10" s="16"/>
      <c r="E10" s="7"/>
    </row>
    <row r="11" spans="1:4" ht="15.75" hidden="1">
      <c r="A11" s="3">
        <f>""</f>
      </c>
      <c r="B11" s="18"/>
      <c r="C11" s="18" t="s">
        <v>130</v>
      </c>
      <c r="D11" s="19">
        <f>D12+D170-D226+D236+D242</f>
        <v>0</v>
      </c>
    </row>
    <row r="12" spans="1:4" ht="15.75" hidden="1">
      <c r="A12" s="3">
        <f>""</f>
      </c>
      <c r="B12" s="18" t="s">
        <v>131</v>
      </c>
      <c r="C12" s="18" t="s">
        <v>132</v>
      </c>
      <c r="D12" s="20">
        <f>SUM(D13,D27,D50,D61,D62,D63,D66,D142)</f>
        <v>0</v>
      </c>
    </row>
    <row r="13" spans="1:4" ht="15.75" hidden="1">
      <c r="A13" s="3">
        <f>""</f>
      </c>
      <c r="B13" s="21" t="s">
        <v>134</v>
      </c>
      <c r="C13" s="21" t="s">
        <v>135</v>
      </c>
      <c r="D13" s="22">
        <f>SUM(D14,D23,D26)</f>
        <v>0</v>
      </c>
    </row>
    <row r="14" spans="1:4" ht="15.75" hidden="1">
      <c r="A14" s="3">
        <f>""</f>
      </c>
      <c r="B14" s="21" t="s">
        <v>136</v>
      </c>
      <c r="C14" s="21" t="s">
        <v>137</v>
      </c>
      <c r="D14" s="22">
        <f>SUM(D15,D21)</f>
        <v>0</v>
      </c>
    </row>
    <row r="15" spans="1:4" ht="15.75" hidden="1">
      <c r="A15" s="3">
        <f>""</f>
      </c>
      <c r="B15" s="21" t="s">
        <v>138</v>
      </c>
      <c r="C15" s="21" t="s">
        <v>139</v>
      </c>
      <c r="D15" s="22">
        <f>SUM(D16:D17,D20)</f>
        <v>0</v>
      </c>
    </row>
    <row r="16" spans="1:5" ht="15.75" hidden="1">
      <c r="A16" s="3">
        <f>""</f>
      </c>
      <c r="B16" s="21" t="s">
        <v>140</v>
      </c>
      <c r="C16" s="21" t="s">
        <v>141</v>
      </c>
      <c r="D16" s="2"/>
      <c r="E16" s="23"/>
    </row>
    <row r="17" spans="1:4" ht="15.75" hidden="1">
      <c r="A17" s="3">
        <f>""</f>
      </c>
      <c r="B17" s="21" t="s">
        <v>142</v>
      </c>
      <c r="C17" s="21" t="s">
        <v>143</v>
      </c>
      <c r="D17" s="22">
        <f>SUM(D18:D19)</f>
        <v>0</v>
      </c>
    </row>
    <row r="18" spans="1:4" ht="15.75" hidden="1">
      <c r="A18" s="3">
        <f>""</f>
      </c>
      <c r="B18" s="21" t="s">
        <v>144</v>
      </c>
      <c r="C18" s="21" t="s">
        <v>145</v>
      </c>
      <c r="D18" s="2"/>
    </row>
    <row r="19" spans="1:4" ht="15.75" hidden="1">
      <c r="A19" s="3">
        <f>""</f>
      </c>
      <c r="B19" s="21" t="s">
        <v>146</v>
      </c>
      <c r="C19" s="21" t="s">
        <v>147</v>
      </c>
      <c r="D19" s="2"/>
    </row>
    <row r="20" spans="1:4" ht="15.75" hidden="1">
      <c r="A20" s="3">
        <f>""</f>
      </c>
      <c r="B20" s="21" t="s">
        <v>148</v>
      </c>
      <c r="C20" s="21" t="s">
        <v>149</v>
      </c>
      <c r="D20" s="2"/>
    </row>
    <row r="21" spans="1:4" ht="15.75" hidden="1">
      <c r="A21" s="3">
        <f>""</f>
      </c>
      <c r="B21" s="21" t="s">
        <v>150</v>
      </c>
      <c r="C21" s="21" t="s">
        <v>151</v>
      </c>
      <c r="D21" s="22">
        <f>D22</f>
        <v>0</v>
      </c>
    </row>
    <row r="22" spans="1:4" ht="15.75" hidden="1">
      <c r="A22" s="3">
        <f>""</f>
      </c>
      <c r="B22" s="21" t="s">
        <v>152</v>
      </c>
      <c r="C22" s="21" t="s">
        <v>153</v>
      </c>
      <c r="D22" s="2"/>
    </row>
    <row r="23" spans="1:4" ht="15.75" hidden="1">
      <c r="A23" s="3">
        <f>""</f>
      </c>
      <c r="B23" s="21" t="s">
        <v>154</v>
      </c>
      <c r="C23" s="21" t="s">
        <v>155</v>
      </c>
      <c r="D23" s="22">
        <f>SUM(D24:D25)</f>
        <v>0</v>
      </c>
    </row>
    <row r="24" spans="1:4" ht="15.75" hidden="1">
      <c r="A24" s="3">
        <f>""</f>
      </c>
      <c r="B24" s="21" t="s">
        <v>156</v>
      </c>
      <c r="C24" s="21" t="s">
        <v>157</v>
      </c>
      <c r="D24" s="2"/>
    </row>
    <row r="25" spans="1:4" ht="15.75" hidden="1">
      <c r="A25" s="3">
        <f>""</f>
      </c>
      <c r="B25" s="21" t="s">
        <v>158</v>
      </c>
      <c r="C25" s="21" t="s">
        <v>159</v>
      </c>
      <c r="D25" s="2"/>
    </row>
    <row r="26" spans="1:4" ht="15.75" hidden="1">
      <c r="A26" s="3">
        <f>""</f>
      </c>
      <c r="B26" s="21" t="s">
        <v>160</v>
      </c>
      <c r="C26" s="21" t="s">
        <v>161</v>
      </c>
      <c r="D26" s="2"/>
    </row>
    <row r="27" spans="1:4" ht="15.75" hidden="1">
      <c r="A27" s="3">
        <f>""</f>
      </c>
      <c r="B27" s="21" t="s">
        <v>162</v>
      </c>
      <c r="C27" s="21" t="s">
        <v>163</v>
      </c>
      <c r="D27" s="22">
        <f>SUM(D28,D47)</f>
        <v>0</v>
      </c>
    </row>
    <row r="28" spans="1:4" ht="15.75" hidden="1">
      <c r="A28" s="3">
        <f>""</f>
      </c>
      <c r="B28" s="21" t="s">
        <v>164</v>
      </c>
      <c r="C28" s="21" t="s">
        <v>165</v>
      </c>
      <c r="D28" s="22">
        <f>SUM(D29,D46)</f>
        <v>0</v>
      </c>
    </row>
    <row r="29" spans="1:4" ht="15.75" hidden="1">
      <c r="A29" s="3">
        <f>""</f>
      </c>
      <c r="B29" s="21" t="s">
        <v>398</v>
      </c>
      <c r="C29" s="21" t="s">
        <v>69</v>
      </c>
      <c r="D29" s="22">
        <f>SUM(D30:D45)</f>
        <v>0</v>
      </c>
    </row>
    <row r="30" spans="1:4" ht="15.75" hidden="1">
      <c r="A30" s="3">
        <f>""</f>
      </c>
      <c r="B30" s="21" t="s">
        <v>399</v>
      </c>
      <c r="C30" s="21" t="s">
        <v>70</v>
      </c>
      <c r="D30" s="2"/>
    </row>
    <row r="31" spans="1:4" ht="15.75" hidden="1">
      <c r="A31" s="3">
        <f>""</f>
      </c>
      <c r="B31" s="21" t="s">
        <v>400</v>
      </c>
      <c r="C31" s="21" t="s">
        <v>71</v>
      </c>
      <c r="D31" s="2"/>
    </row>
    <row r="32" spans="1:4" ht="15.75" hidden="1">
      <c r="A32" s="3">
        <f>""</f>
      </c>
      <c r="B32" s="21" t="s">
        <v>401</v>
      </c>
      <c r="C32" s="21" t="s">
        <v>72</v>
      </c>
      <c r="D32" s="2"/>
    </row>
    <row r="33" spans="1:4" ht="15.75" hidden="1">
      <c r="A33" s="3">
        <f>""</f>
      </c>
      <c r="B33" s="21" t="s">
        <v>402</v>
      </c>
      <c r="C33" s="21" t="s">
        <v>73</v>
      </c>
      <c r="D33" s="2"/>
    </row>
    <row r="34" spans="1:4" ht="15.75" hidden="1">
      <c r="A34" s="3">
        <f>""</f>
      </c>
      <c r="B34" s="21" t="s">
        <v>403</v>
      </c>
      <c r="C34" s="21" t="s">
        <v>74</v>
      </c>
      <c r="D34" s="2"/>
    </row>
    <row r="35" spans="1:4" ht="15.75" hidden="1">
      <c r="A35" s="3">
        <f>""</f>
      </c>
      <c r="B35" s="21" t="s">
        <v>404</v>
      </c>
      <c r="C35" s="21" t="s">
        <v>75</v>
      </c>
      <c r="D35" s="2"/>
    </row>
    <row r="36" spans="1:4" ht="15.75" hidden="1">
      <c r="A36" s="3">
        <f>""</f>
      </c>
      <c r="B36" s="21" t="s">
        <v>415</v>
      </c>
      <c r="C36" s="21" t="s">
        <v>76</v>
      </c>
      <c r="D36" s="2"/>
    </row>
    <row r="37" spans="1:4" ht="15.75" hidden="1">
      <c r="A37" s="3">
        <f>""</f>
      </c>
      <c r="B37" s="21" t="s">
        <v>405</v>
      </c>
      <c r="C37" s="21" t="s">
        <v>77</v>
      </c>
      <c r="D37" s="2"/>
    </row>
    <row r="38" spans="1:4" ht="15.75" hidden="1">
      <c r="A38" s="3">
        <f>""</f>
      </c>
      <c r="B38" s="21" t="s">
        <v>406</v>
      </c>
      <c r="C38" s="21" t="s">
        <v>78</v>
      </c>
      <c r="D38" s="2"/>
    </row>
    <row r="39" spans="1:4" ht="15.75" hidden="1">
      <c r="A39" s="3">
        <f>""</f>
      </c>
      <c r="B39" s="21" t="s">
        <v>65</v>
      </c>
      <c r="C39" s="21" t="s">
        <v>79</v>
      </c>
      <c r="D39" s="2"/>
    </row>
    <row r="40" spans="1:4" ht="15.75" hidden="1">
      <c r="A40" s="3">
        <f>""</f>
      </c>
      <c r="B40" s="21" t="s">
        <v>414</v>
      </c>
      <c r="C40" s="21" t="s">
        <v>80</v>
      </c>
      <c r="D40" s="2"/>
    </row>
    <row r="41" spans="1:4" ht="15.75" hidden="1">
      <c r="A41" s="3">
        <f>""</f>
      </c>
      <c r="B41" s="21" t="s">
        <v>66</v>
      </c>
      <c r="C41" s="21" t="s">
        <v>409</v>
      </c>
      <c r="D41" s="2"/>
    </row>
    <row r="42" spans="1:4" ht="15.75" hidden="1">
      <c r="A42" s="3">
        <f>""</f>
      </c>
      <c r="B42" s="21" t="s">
        <v>67</v>
      </c>
      <c r="C42" s="21" t="s">
        <v>410</v>
      </c>
      <c r="D42" s="2"/>
    </row>
    <row r="43" spans="1:4" ht="15.75" hidden="1">
      <c r="A43" s="3">
        <f>""</f>
      </c>
      <c r="B43" s="21" t="s">
        <v>413</v>
      </c>
      <c r="C43" s="21" t="s">
        <v>411</v>
      </c>
      <c r="D43" s="2"/>
    </row>
    <row r="44" spans="1:4" ht="15.75" hidden="1">
      <c r="A44" s="3">
        <f>""</f>
      </c>
      <c r="B44" s="21" t="s">
        <v>715</v>
      </c>
      <c r="C44" s="21" t="s">
        <v>716</v>
      </c>
      <c r="D44" s="2"/>
    </row>
    <row r="45" spans="1:4" ht="15.75" hidden="1">
      <c r="A45" s="3">
        <f>""</f>
      </c>
      <c r="B45" s="21" t="s">
        <v>718</v>
      </c>
      <c r="C45" s="21" t="s">
        <v>719</v>
      </c>
      <c r="D45" s="2"/>
    </row>
    <row r="46" spans="1:4" ht="15.75" hidden="1">
      <c r="A46" s="3">
        <f>""</f>
      </c>
      <c r="B46" s="21" t="s">
        <v>68</v>
      </c>
      <c r="C46" s="21" t="s">
        <v>412</v>
      </c>
      <c r="D46" s="2"/>
    </row>
    <row r="47" spans="1:4" ht="15.75" hidden="1">
      <c r="A47" s="3">
        <f>""</f>
      </c>
      <c r="B47" s="21" t="s">
        <v>166</v>
      </c>
      <c r="C47" s="21" t="s">
        <v>167</v>
      </c>
      <c r="D47" s="22">
        <f>SUM(D48:D49)</f>
        <v>0</v>
      </c>
    </row>
    <row r="48" spans="1:4" ht="15.75" hidden="1">
      <c r="A48" s="3">
        <f>""</f>
      </c>
      <c r="B48" s="21" t="s">
        <v>106</v>
      </c>
      <c r="C48" s="21" t="s">
        <v>63</v>
      </c>
      <c r="D48" s="2"/>
    </row>
    <row r="49" spans="1:4" ht="15.75" hidden="1">
      <c r="A49" s="3">
        <f>""</f>
      </c>
      <c r="B49" s="21" t="s">
        <v>426</v>
      </c>
      <c r="C49" s="21" t="s">
        <v>427</v>
      </c>
      <c r="D49" s="2"/>
    </row>
    <row r="50" spans="1:4" ht="15.75" hidden="1">
      <c r="A50" s="3">
        <f>""</f>
      </c>
      <c r="B50" s="21" t="s">
        <v>168</v>
      </c>
      <c r="C50" s="21" t="s">
        <v>169</v>
      </c>
      <c r="D50" s="22">
        <f>SUM(D51:D52,D58:D60)</f>
        <v>0</v>
      </c>
    </row>
    <row r="51" spans="1:4" ht="15.75" hidden="1">
      <c r="A51" s="3">
        <f>""</f>
      </c>
      <c r="B51" s="21" t="s">
        <v>170</v>
      </c>
      <c r="C51" s="21" t="s">
        <v>171</v>
      </c>
      <c r="D51" s="2"/>
    </row>
    <row r="52" spans="1:4" ht="15.75" hidden="1">
      <c r="A52" s="3">
        <f>""</f>
      </c>
      <c r="B52" s="21" t="s">
        <v>172</v>
      </c>
      <c r="C52" s="21" t="s">
        <v>173</v>
      </c>
      <c r="D52" s="22">
        <f>SUM(D53:D57)</f>
        <v>0</v>
      </c>
    </row>
    <row r="53" spans="1:4" ht="15.75" hidden="1">
      <c r="A53" s="3">
        <f>""</f>
      </c>
      <c r="B53" s="21" t="s">
        <v>105</v>
      </c>
      <c r="C53" s="21" t="s">
        <v>119</v>
      </c>
      <c r="D53" s="2"/>
    </row>
    <row r="54" spans="1:4" ht="15.75" hidden="1">
      <c r="A54" s="3">
        <f>""</f>
      </c>
      <c r="B54" s="21" t="s">
        <v>94</v>
      </c>
      <c r="C54" s="21" t="s">
        <v>64</v>
      </c>
      <c r="D54" s="2"/>
    </row>
    <row r="55" spans="1:4" ht="47.25" hidden="1">
      <c r="A55" s="3">
        <f>""</f>
      </c>
      <c r="B55" s="21" t="s">
        <v>95</v>
      </c>
      <c r="C55" s="119" t="s">
        <v>104</v>
      </c>
      <c r="D55" s="2"/>
    </row>
    <row r="56" spans="1:4" ht="15.75" hidden="1">
      <c r="A56" s="3">
        <f>""</f>
      </c>
      <c r="B56" s="21" t="s">
        <v>96</v>
      </c>
      <c r="C56" s="21" t="s">
        <v>419</v>
      </c>
      <c r="D56" s="2"/>
    </row>
    <row r="57" spans="1:4" ht="15.75" hidden="1">
      <c r="A57" s="3">
        <f>""</f>
      </c>
      <c r="B57" s="21" t="s">
        <v>97</v>
      </c>
      <c r="C57" s="21" t="s">
        <v>420</v>
      </c>
      <c r="D57" s="2"/>
    </row>
    <row r="58" spans="1:4" ht="15.75" hidden="1">
      <c r="A58" s="3">
        <f>""</f>
      </c>
      <c r="B58" s="21" t="s">
        <v>174</v>
      </c>
      <c r="C58" s="21" t="s">
        <v>175</v>
      </c>
      <c r="D58" s="2"/>
    </row>
    <row r="59" spans="1:4" ht="15.75" hidden="1">
      <c r="A59" s="3">
        <f>""</f>
      </c>
      <c r="B59" s="21" t="s">
        <v>176</v>
      </c>
      <c r="C59" s="21" t="s">
        <v>177</v>
      </c>
      <c r="D59" s="2"/>
    </row>
    <row r="60" spans="1:4" ht="15.75" hidden="1">
      <c r="A60" s="3">
        <f>""</f>
      </c>
      <c r="B60" s="21" t="s">
        <v>178</v>
      </c>
      <c r="C60" s="21" t="s">
        <v>179</v>
      </c>
      <c r="D60" s="2"/>
    </row>
    <row r="61" spans="1:4" ht="15.75" hidden="1">
      <c r="A61" s="3">
        <f>""</f>
      </c>
      <c r="B61" s="21" t="s">
        <v>180</v>
      </c>
      <c r="C61" s="21" t="s">
        <v>181</v>
      </c>
      <c r="D61" s="2"/>
    </row>
    <row r="62" spans="1:4" ht="15.75" hidden="1">
      <c r="A62" s="3">
        <f>""</f>
      </c>
      <c r="B62" s="21" t="s">
        <v>182</v>
      </c>
      <c r="C62" s="21" t="s">
        <v>183</v>
      </c>
      <c r="D62" s="2"/>
    </row>
    <row r="63" spans="1:4" ht="15.75" hidden="1">
      <c r="A63" s="3">
        <f>""</f>
      </c>
      <c r="B63" s="21" t="s">
        <v>184</v>
      </c>
      <c r="C63" s="21" t="s">
        <v>185</v>
      </c>
      <c r="D63" s="22">
        <f>SUM(D64:D65)</f>
        <v>0</v>
      </c>
    </row>
    <row r="64" spans="1:4" ht="15.75" hidden="1">
      <c r="A64" s="3">
        <f>""</f>
      </c>
      <c r="B64" s="21" t="s">
        <v>98</v>
      </c>
      <c r="C64" s="21" t="s">
        <v>394</v>
      </c>
      <c r="D64" s="2"/>
    </row>
    <row r="65" spans="1:4" ht="15.75" hidden="1">
      <c r="A65" s="3">
        <f>""</f>
      </c>
      <c r="B65" s="21" t="s">
        <v>99</v>
      </c>
      <c r="C65" s="21" t="s">
        <v>395</v>
      </c>
      <c r="D65" s="2"/>
    </row>
    <row r="66" spans="1:4" ht="15.75" hidden="1">
      <c r="A66" s="3">
        <f>""</f>
      </c>
      <c r="B66" s="21" t="s">
        <v>186</v>
      </c>
      <c r="C66" s="21" t="s">
        <v>187</v>
      </c>
      <c r="D66" s="22">
        <f>SUM(D67,D116:D119,D137)</f>
        <v>0</v>
      </c>
    </row>
    <row r="67" spans="1:4" ht="15.75" hidden="1">
      <c r="A67" s="3">
        <f>""</f>
      </c>
      <c r="B67" s="21" t="s">
        <v>188</v>
      </c>
      <c r="C67" s="21" t="s">
        <v>189</v>
      </c>
      <c r="D67" s="22">
        <f>SUM(D68,D93,D108,D112)</f>
        <v>0</v>
      </c>
    </row>
    <row r="68" spans="1:4" ht="15.75" hidden="1">
      <c r="A68" s="3">
        <f>""</f>
      </c>
      <c r="B68" s="21" t="s">
        <v>190</v>
      </c>
      <c r="C68" s="21" t="s">
        <v>191</v>
      </c>
      <c r="D68" s="22">
        <f>SUM(D69,D75,D83:D85,D88:D90)</f>
        <v>0</v>
      </c>
    </row>
    <row r="69" spans="1:4" ht="15.75" hidden="1">
      <c r="A69" s="3">
        <f>""</f>
      </c>
      <c r="B69" s="21" t="s">
        <v>192</v>
      </c>
      <c r="C69" s="21" t="s">
        <v>193</v>
      </c>
      <c r="D69" s="22">
        <f>SUM(D70:D74)</f>
        <v>0</v>
      </c>
    </row>
    <row r="70" spans="1:4" ht="15.75" hidden="1">
      <c r="A70" s="3">
        <f>""</f>
      </c>
      <c r="B70" s="21" t="s">
        <v>194</v>
      </c>
      <c r="C70" s="21" t="s">
        <v>2208</v>
      </c>
      <c r="D70" s="2"/>
    </row>
    <row r="71" spans="2:4" ht="15.75" hidden="1">
      <c r="B71" s="21" t="s">
        <v>2211</v>
      </c>
      <c r="C71" s="21" t="s">
        <v>2209</v>
      </c>
      <c r="D71" s="2"/>
    </row>
    <row r="72" spans="2:4" ht="15.75" hidden="1">
      <c r="B72" s="21" t="s">
        <v>2212</v>
      </c>
      <c r="C72" s="21" t="s">
        <v>2210</v>
      </c>
      <c r="D72" s="2"/>
    </row>
    <row r="73" spans="1:4" ht="15.75" hidden="1">
      <c r="A73" s="3">
        <f>""</f>
      </c>
      <c r="B73" s="21" t="s">
        <v>195</v>
      </c>
      <c r="C73" s="21" t="s">
        <v>196</v>
      </c>
      <c r="D73" s="2"/>
    </row>
    <row r="74" spans="1:4" ht="15.75" hidden="1">
      <c r="A74" s="3">
        <f>""</f>
      </c>
      <c r="B74" s="21" t="s">
        <v>197</v>
      </c>
      <c r="C74" s="21" t="s">
        <v>198</v>
      </c>
      <c r="D74" s="2"/>
    </row>
    <row r="75" spans="1:4" ht="15.75" hidden="1">
      <c r="A75" s="3">
        <f>""</f>
      </c>
      <c r="B75" s="21" t="s">
        <v>199</v>
      </c>
      <c r="C75" s="21" t="s">
        <v>200</v>
      </c>
      <c r="D75" s="22">
        <f>SUM(D76:D82)</f>
        <v>0</v>
      </c>
    </row>
    <row r="76" spans="1:4" ht="15.75" hidden="1">
      <c r="A76" s="3">
        <f>""</f>
      </c>
      <c r="B76" s="21" t="s">
        <v>201</v>
      </c>
      <c r="C76" s="21" t="s">
        <v>202</v>
      </c>
      <c r="D76" s="2"/>
    </row>
    <row r="77" spans="1:4" ht="15.75" hidden="1">
      <c r="A77" s="3">
        <f>""</f>
      </c>
      <c r="B77" s="21" t="s">
        <v>203</v>
      </c>
      <c r="C77" s="21" t="s">
        <v>204</v>
      </c>
      <c r="D77" s="2"/>
    </row>
    <row r="78" spans="1:4" ht="15.75" hidden="1">
      <c r="A78" s="3">
        <f>""</f>
      </c>
      <c r="B78" s="21" t="s">
        <v>205</v>
      </c>
      <c r="C78" s="21" t="s">
        <v>206</v>
      </c>
      <c r="D78" s="2"/>
    </row>
    <row r="79" spans="1:4" ht="15.75" hidden="1">
      <c r="A79" s="3">
        <f>""</f>
      </c>
      <c r="B79" s="21" t="s">
        <v>207</v>
      </c>
      <c r="C79" s="21" t="s">
        <v>208</v>
      </c>
      <c r="D79" s="2"/>
    </row>
    <row r="80" spans="1:4" ht="15.75" hidden="1">
      <c r="A80" s="3">
        <f>""</f>
      </c>
      <c r="B80" s="21" t="s">
        <v>209</v>
      </c>
      <c r="C80" s="21" t="s">
        <v>222</v>
      </c>
      <c r="D80" s="2"/>
    </row>
    <row r="81" spans="1:4" ht="15.75" hidden="1">
      <c r="A81" s="3">
        <f>""</f>
      </c>
      <c r="B81" s="21" t="s">
        <v>223</v>
      </c>
      <c r="C81" s="21" t="s">
        <v>224</v>
      </c>
      <c r="D81" s="2"/>
    </row>
    <row r="82" spans="1:4" ht="15.75" hidden="1">
      <c r="A82" s="3">
        <f>""</f>
      </c>
      <c r="B82" s="21" t="s">
        <v>225</v>
      </c>
      <c r="C82" s="21" t="s">
        <v>226</v>
      </c>
      <c r="D82" s="2"/>
    </row>
    <row r="83" spans="1:4" ht="15.75" hidden="1">
      <c r="A83" s="3">
        <f>""</f>
      </c>
      <c r="B83" s="21" t="s">
        <v>227</v>
      </c>
      <c r="C83" s="21" t="s">
        <v>228</v>
      </c>
      <c r="D83" s="2"/>
    </row>
    <row r="84" spans="1:4" ht="15.75" hidden="1">
      <c r="A84" s="3">
        <f>""</f>
      </c>
      <c r="B84" s="21" t="s">
        <v>229</v>
      </c>
      <c r="C84" s="21" t="s">
        <v>230</v>
      </c>
      <c r="D84" s="2"/>
    </row>
    <row r="85" spans="1:4" ht="15.75" hidden="1">
      <c r="A85" s="3">
        <f>""</f>
      </c>
      <c r="B85" s="21" t="s">
        <v>231</v>
      </c>
      <c r="C85" s="21" t="s">
        <v>1583</v>
      </c>
      <c r="D85" s="22">
        <f>SUM(D86:D87)</f>
        <v>0</v>
      </c>
    </row>
    <row r="86" spans="1:4" ht="15.75" hidden="1">
      <c r="A86" s="3">
        <f>""</f>
      </c>
      <c r="B86" s="21" t="s">
        <v>56</v>
      </c>
      <c r="C86" s="21" t="s">
        <v>232</v>
      </c>
      <c r="D86" s="2"/>
    </row>
    <row r="87" spans="1:4" ht="15.75" hidden="1">
      <c r="A87" s="3">
        <f>""</f>
      </c>
      <c r="B87" s="21" t="s">
        <v>57</v>
      </c>
      <c r="C87" s="21" t="s">
        <v>233</v>
      </c>
      <c r="D87" s="2"/>
    </row>
    <row r="88" spans="1:4" ht="15.75" hidden="1">
      <c r="A88" s="3">
        <f>""</f>
      </c>
      <c r="B88" s="21" t="s">
        <v>234</v>
      </c>
      <c r="C88" s="21" t="s">
        <v>1580</v>
      </c>
      <c r="D88" s="2"/>
    </row>
    <row r="89" spans="1:4" ht="15.75" hidden="1">
      <c r="A89" s="3">
        <f>""</f>
      </c>
      <c r="B89" s="21" t="s">
        <v>235</v>
      </c>
      <c r="C89" s="21" t="s">
        <v>236</v>
      </c>
      <c r="D89" s="2"/>
    </row>
    <row r="90" spans="1:4" ht="15.75" hidden="1">
      <c r="A90" s="3">
        <f>""</f>
      </c>
      <c r="B90" s="21" t="s">
        <v>237</v>
      </c>
      <c r="C90" s="21" t="s">
        <v>238</v>
      </c>
      <c r="D90" s="22">
        <f>SUM(D91:D92)</f>
        <v>0</v>
      </c>
    </row>
    <row r="91" spans="1:4" ht="15.75" hidden="1">
      <c r="A91" s="3">
        <f>""</f>
      </c>
      <c r="B91" s="21" t="s">
        <v>417</v>
      </c>
      <c r="C91" s="21" t="s">
        <v>93</v>
      </c>
      <c r="D91" s="2"/>
    </row>
    <row r="92" spans="1:4" ht="15.75" hidden="1">
      <c r="A92" s="3">
        <f>""</f>
      </c>
      <c r="B92" s="21" t="s">
        <v>418</v>
      </c>
      <c r="C92" s="21" t="s">
        <v>233</v>
      </c>
      <c r="D92" s="2"/>
    </row>
    <row r="93" spans="1:4" ht="15.75" hidden="1">
      <c r="A93" s="3">
        <f>""</f>
      </c>
      <c r="B93" s="21" t="s">
        <v>239</v>
      </c>
      <c r="C93" s="21" t="s">
        <v>240</v>
      </c>
      <c r="D93" s="22">
        <f>SUM(D94,D100,D105:D107)</f>
        <v>0</v>
      </c>
    </row>
    <row r="94" spans="1:4" ht="15.75" hidden="1">
      <c r="A94" s="3">
        <f>""</f>
      </c>
      <c r="B94" s="21" t="s">
        <v>241</v>
      </c>
      <c r="C94" s="21" t="s">
        <v>242</v>
      </c>
      <c r="D94" s="22">
        <f>SUM(D95:D99)</f>
        <v>0</v>
      </c>
    </row>
    <row r="95" spans="1:4" ht="15.75" hidden="1">
      <c r="A95" s="3">
        <f>""</f>
      </c>
      <c r="B95" s="21" t="s">
        <v>243</v>
      </c>
      <c r="C95" s="21" t="s">
        <v>244</v>
      </c>
      <c r="D95" s="2"/>
    </row>
    <row r="96" spans="1:4" ht="15.75" hidden="1">
      <c r="A96" s="3">
        <f>""</f>
      </c>
      <c r="B96" s="21" t="s">
        <v>245</v>
      </c>
      <c r="C96" s="21" t="s">
        <v>246</v>
      </c>
      <c r="D96" s="2"/>
    </row>
    <row r="97" spans="1:4" ht="15.75" hidden="1">
      <c r="A97" s="3">
        <f>""</f>
      </c>
      <c r="B97" s="21" t="s">
        <v>247</v>
      </c>
      <c r="C97" s="21" t="s">
        <v>248</v>
      </c>
      <c r="D97" s="2"/>
    </row>
    <row r="98" spans="1:4" ht="15.75" hidden="1">
      <c r="A98" s="3">
        <f>""</f>
      </c>
      <c r="B98" s="21" t="s">
        <v>249</v>
      </c>
      <c r="C98" s="21" t="s">
        <v>250</v>
      </c>
      <c r="D98" s="2"/>
    </row>
    <row r="99" spans="1:4" ht="15.75" hidden="1">
      <c r="A99" s="3">
        <f>""</f>
      </c>
      <c r="B99" s="21" t="s">
        <v>251</v>
      </c>
      <c r="C99" s="21" t="s">
        <v>252</v>
      </c>
      <c r="D99" s="2"/>
    </row>
    <row r="100" spans="1:4" ht="15.75" hidden="1">
      <c r="A100" s="3">
        <f>""</f>
      </c>
      <c r="B100" s="21" t="s">
        <v>253</v>
      </c>
      <c r="C100" s="21" t="s">
        <v>254</v>
      </c>
      <c r="D100" s="22">
        <f>SUM(D101:D104)</f>
        <v>0</v>
      </c>
    </row>
    <row r="101" spans="1:4" ht="15.75" hidden="1">
      <c r="A101" s="3">
        <f>""</f>
      </c>
      <c r="B101" s="21" t="s">
        <v>255</v>
      </c>
      <c r="C101" s="21" t="s">
        <v>256</v>
      </c>
      <c r="D101" s="2"/>
    </row>
    <row r="102" spans="1:4" ht="15.75" hidden="1">
      <c r="A102" s="3">
        <f>""</f>
      </c>
      <c r="B102" s="21" t="s">
        <v>257</v>
      </c>
      <c r="C102" s="21" t="s">
        <v>258</v>
      </c>
      <c r="D102" s="2"/>
    </row>
    <row r="103" spans="1:4" ht="15.75" hidden="1">
      <c r="A103" s="3">
        <f>""</f>
      </c>
      <c r="B103" s="21" t="s">
        <v>259</v>
      </c>
      <c r="C103" s="21" t="s">
        <v>260</v>
      </c>
      <c r="D103" s="2"/>
    </row>
    <row r="104" spans="1:4" ht="15.75" hidden="1">
      <c r="A104" s="3">
        <f>""</f>
      </c>
      <c r="B104" s="21" t="s">
        <v>261</v>
      </c>
      <c r="C104" s="21" t="s">
        <v>262</v>
      </c>
      <c r="D104" s="2"/>
    </row>
    <row r="105" spans="1:4" ht="15.75" hidden="1">
      <c r="A105" s="3">
        <f>""</f>
      </c>
      <c r="B105" s="21" t="s">
        <v>263</v>
      </c>
      <c r="C105" s="21" t="s">
        <v>264</v>
      </c>
      <c r="D105" s="2"/>
    </row>
    <row r="106" spans="1:4" ht="15.75" hidden="1">
      <c r="A106" s="3">
        <f>""</f>
      </c>
      <c r="B106" s="21" t="s">
        <v>265</v>
      </c>
      <c r="C106" s="21" t="s">
        <v>236</v>
      </c>
      <c r="D106" s="2"/>
    </row>
    <row r="107" spans="1:4" ht="15.75" hidden="1">
      <c r="A107" s="3">
        <f>""</f>
      </c>
      <c r="B107" s="21" t="s">
        <v>266</v>
      </c>
      <c r="C107" s="21" t="s">
        <v>267</v>
      </c>
      <c r="D107" s="2"/>
    </row>
    <row r="108" spans="1:4" ht="15.75" hidden="1">
      <c r="A108" s="3">
        <f>""</f>
      </c>
      <c r="B108" s="21" t="s">
        <v>268</v>
      </c>
      <c r="C108" s="21" t="s">
        <v>269</v>
      </c>
      <c r="D108" s="22">
        <f>SUM(D109:D111)</f>
        <v>0</v>
      </c>
    </row>
    <row r="109" spans="1:4" ht="15.75" hidden="1">
      <c r="A109" s="3">
        <f>""</f>
      </c>
      <c r="B109" s="21" t="s">
        <v>270</v>
      </c>
      <c r="C109" s="21" t="s">
        <v>1581</v>
      </c>
      <c r="D109" s="2"/>
    </row>
    <row r="110" spans="1:4" ht="15.75" hidden="1">
      <c r="A110" s="3">
        <f>""</f>
      </c>
      <c r="B110" s="21" t="s">
        <v>272</v>
      </c>
      <c r="C110" s="21" t="s">
        <v>236</v>
      </c>
      <c r="D110" s="2"/>
    </row>
    <row r="111" spans="1:4" ht="15.75" hidden="1">
      <c r="A111" s="3">
        <f>""</f>
      </c>
      <c r="B111" s="21" t="s">
        <v>273</v>
      </c>
      <c r="C111" s="21" t="s">
        <v>274</v>
      </c>
      <c r="D111" s="2"/>
    </row>
    <row r="112" spans="1:4" ht="15.75" hidden="1">
      <c r="A112" s="3">
        <f>""</f>
      </c>
      <c r="B112" s="21" t="s">
        <v>275</v>
      </c>
      <c r="C112" s="21" t="s">
        <v>276</v>
      </c>
      <c r="D112" s="22">
        <f>SUM(D113:D115)</f>
        <v>0</v>
      </c>
    </row>
    <row r="113" spans="1:4" ht="15.75" hidden="1">
      <c r="A113" s="3">
        <f>""</f>
      </c>
      <c r="B113" s="21" t="s">
        <v>277</v>
      </c>
      <c r="C113" s="21" t="s">
        <v>278</v>
      </c>
      <c r="D113" s="2"/>
    </row>
    <row r="114" spans="1:4" ht="15.75" hidden="1">
      <c r="A114" s="3">
        <f>""</f>
      </c>
      <c r="B114" s="21" t="s">
        <v>279</v>
      </c>
      <c r="C114" s="21" t="s">
        <v>280</v>
      </c>
      <c r="D114" s="2"/>
    </row>
    <row r="115" spans="1:4" ht="15.75" hidden="1">
      <c r="A115" s="3">
        <f>""</f>
      </c>
      <c r="B115" s="21" t="s">
        <v>281</v>
      </c>
      <c r="C115" s="21" t="s">
        <v>282</v>
      </c>
      <c r="D115" s="2"/>
    </row>
    <row r="116" spans="1:4" ht="15.75" hidden="1">
      <c r="A116" s="3">
        <f>""</f>
      </c>
      <c r="B116" s="21" t="s">
        <v>283</v>
      </c>
      <c r="C116" s="21" t="s">
        <v>284</v>
      </c>
      <c r="D116" s="2"/>
    </row>
    <row r="117" spans="1:4" ht="15.75" hidden="1">
      <c r="A117" s="3">
        <f>""</f>
      </c>
      <c r="B117" s="21" t="s">
        <v>285</v>
      </c>
      <c r="C117" s="21" t="s">
        <v>286</v>
      </c>
      <c r="D117" s="2"/>
    </row>
    <row r="118" spans="1:4" ht="15.75" hidden="1">
      <c r="A118" s="3">
        <f>""</f>
      </c>
      <c r="B118" s="21" t="s">
        <v>287</v>
      </c>
      <c r="C118" s="21" t="s">
        <v>288</v>
      </c>
      <c r="D118" s="2"/>
    </row>
    <row r="119" spans="1:4" ht="15.75" hidden="1">
      <c r="A119" s="3">
        <f>""</f>
      </c>
      <c r="B119" s="21" t="s">
        <v>0</v>
      </c>
      <c r="C119" s="21" t="s">
        <v>1</v>
      </c>
      <c r="D119" s="22">
        <f>SUM(D120,D127,D131,D135:D136)</f>
        <v>0</v>
      </c>
    </row>
    <row r="120" spans="1:4" ht="15.75" hidden="1">
      <c r="A120" s="3">
        <f>""</f>
      </c>
      <c r="B120" s="21" t="s">
        <v>2</v>
      </c>
      <c r="C120" s="21" t="s">
        <v>3</v>
      </c>
      <c r="D120" s="22">
        <f>SUM(D121:D126)</f>
        <v>0</v>
      </c>
    </row>
    <row r="121" spans="1:4" ht="15.75" hidden="1">
      <c r="A121" s="3">
        <f>""</f>
      </c>
      <c r="B121" s="21" t="s">
        <v>4</v>
      </c>
      <c r="C121" s="21" t="s">
        <v>5</v>
      </c>
      <c r="D121" s="2"/>
    </row>
    <row r="122" spans="1:4" ht="15.75" hidden="1">
      <c r="A122" s="3">
        <f>""</f>
      </c>
      <c r="B122" s="21" t="s">
        <v>6</v>
      </c>
      <c r="C122" s="21" t="s">
        <v>7</v>
      </c>
      <c r="D122" s="2"/>
    </row>
    <row r="123" spans="1:4" ht="15.75" hidden="1">
      <c r="A123" s="3">
        <f>""</f>
      </c>
      <c r="B123" s="21" t="s">
        <v>8</v>
      </c>
      <c r="C123" s="21" t="s">
        <v>9</v>
      </c>
      <c r="D123" s="2"/>
    </row>
    <row r="124" spans="1:4" ht="15.75" hidden="1">
      <c r="A124" s="3">
        <f>""</f>
      </c>
      <c r="B124" s="21" t="s">
        <v>10</v>
      </c>
      <c r="C124" s="21" t="s">
        <v>11</v>
      </c>
      <c r="D124" s="2"/>
    </row>
    <row r="125" spans="1:4" ht="15.75" hidden="1">
      <c r="A125" s="3">
        <f>""</f>
      </c>
      <c r="B125" s="21" t="s">
        <v>12</v>
      </c>
      <c r="C125" s="21" t="s">
        <v>13</v>
      </c>
      <c r="D125" s="2"/>
    </row>
    <row r="126" spans="1:4" ht="15.75" hidden="1">
      <c r="A126" s="3">
        <f>""</f>
      </c>
      <c r="B126" s="21" t="s">
        <v>14</v>
      </c>
      <c r="C126" s="21" t="s">
        <v>15</v>
      </c>
      <c r="D126" s="2"/>
    </row>
    <row r="127" spans="1:4" ht="15.75" hidden="1">
      <c r="A127" s="3">
        <f>""</f>
      </c>
      <c r="B127" s="21" t="s">
        <v>16</v>
      </c>
      <c r="C127" s="21" t="s">
        <v>17</v>
      </c>
      <c r="D127" s="22">
        <f>SUM(D128:D130)</f>
        <v>0</v>
      </c>
    </row>
    <row r="128" spans="1:4" ht="15.75" hidden="1">
      <c r="A128" s="3">
        <f>""</f>
      </c>
      <c r="B128" s="21" t="s">
        <v>18</v>
      </c>
      <c r="C128" s="21" t="s">
        <v>19</v>
      </c>
      <c r="D128" s="2"/>
    </row>
    <row r="129" spans="1:4" ht="15.75" hidden="1">
      <c r="A129" s="3">
        <f>""</f>
      </c>
      <c r="B129" s="21" t="s">
        <v>20</v>
      </c>
      <c r="C129" s="21" t="s">
        <v>7</v>
      </c>
      <c r="D129" s="2"/>
    </row>
    <row r="130" spans="1:4" ht="15.75" hidden="1">
      <c r="A130" s="3">
        <f>""</f>
      </c>
      <c r="B130" s="21" t="s">
        <v>21</v>
      </c>
      <c r="C130" s="21" t="s">
        <v>22</v>
      </c>
      <c r="D130" s="2"/>
    </row>
    <row r="131" spans="1:4" ht="15.75" hidden="1">
      <c r="A131" s="3">
        <f>""</f>
      </c>
      <c r="B131" s="21" t="s">
        <v>23</v>
      </c>
      <c r="C131" s="21" t="s">
        <v>24</v>
      </c>
      <c r="D131" s="22">
        <f>SUM(D132:D134)</f>
        <v>0</v>
      </c>
    </row>
    <row r="132" spans="1:4" ht="15.75" hidden="1">
      <c r="A132" s="3">
        <f>""</f>
      </c>
      <c r="B132" s="21" t="s">
        <v>25</v>
      </c>
      <c r="C132" s="21" t="s">
        <v>19</v>
      </c>
      <c r="D132" s="2"/>
    </row>
    <row r="133" spans="1:4" ht="15.75" hidden="1">
      <c r="A133" s="3">
        <f>""</f>
      </c>
      <c r="B133" s="21" t="s">
        <v>26</v>
      </c>
      <c r="C133" s="21" t="s">
        <v>7</v>
      </c>
      <c r="D133" s="2"/>
    </row>
    <row r="134" spans="1:4" ht="15.75" hidden="1">
      <c r="A134" s="3">
        <f>""</f>
      </c>
      <c r="B134" s="21" t="s">
        <v>27</v>
      </c>
      <c r="C134" s="21" t="s">
        <v>28</v>
      </c>
      <c r="D134" s="2"/>
    </row>
    <row r="135" spans="1:4" ht="15.75" hidden="1">
      <c r="A135" s="3">
        <f>""</f>
      </c>
      <c r="B135" s="21" t="s">
        <v>29</v>
      </c>
      <c r="C135" s="21" t="s">
        <v>30</v>
      </c>
      <c r="D135" s="2"/>
    </row>
    <row r="136" spans="1:4" ht="15.75" hidden="1">
      <c r="A136" s="3">
        <f>""</f>
      </c>
      <c r="B136" s="21" t="s">
        <v>31</v>
      </c>
      <c r="C136" s="21" t="s">
        <v>32</v>
      </c>
      <c r="D136" s="2"/>
    </row>
    <row r="137" spans="1:4" ht="15.75" hidden="1">
      <c r="A137" s="3">
        <f>""</f>
      </c>
      <c r="B137" s="21" t="s">
        <v>33</v>
      </c>
      <c r="C137" s="21" t="s">
        <v>34</v>
      </c>
      <c r="D137" s="22">
        <f>SUM(D138:D141)</f>
        <v>0</v>
      </c>
    </row>
    <row r="138" spans="1:4" ht="15.75" hidden="1">
      <c r="A138" s="3">
        <f>""</f>
      </c>
      <c r="B138" s="21" t="s">
        <v>35</v>
      </c>
      <c r="C138" s="21" t="s">
        <v>36</v>
      </c>
      <c r="D138" s="2"/>
    </row>
    <row r="139" spans="1:4" ht="15.75" hidden="1">
      <c r="A139" s="3">
        <f>""</f>
      </c>
      <c r="B139" s="21" t="s">
        <v>37</v>
      </c>
      <c r="C139" s="21" t="s">
        <v>38</v>
      </c>
      <c r="D139" s="2"/>
    </row>
    <row r="140" spans="1:4" ht="15.75" hidden="1">
      <c r="A140" s="3">
        <f>""</f>
      </c>
      <c r="B140" s="21" t="s">
        <v>39</v>
      </c>
      <c r="C140" s="21" t="s">
        <v>40</v>
      </c>
      <c r="D140" s="2"/>
    </row>
    <row r="141" spans="1:4" ht="15.75" hidden="1">
      <c r="A141" s="3">
        <f>""</f>
      </c>
      <c r="B141" s="21" t="s">
        <v>41</v>
      </c>
      <c r="C141" s="21" t="s">
        <v>42</v>
      </c>
      <c r="D141" s="2"/>
    </row>
    <row r="142" spans="1:4" ht="15.75" hidden="1">
      <c r="A142" s="3">
        <f>""</f>
      </c>
      <c r="B142" s="21" t="s">
        <v>43</v>
      </c>
      <c r="C142" s="21" t="s">
        <v>44</v>
      </c>
      <c r="D142" s="22">
        <f>SUM(D143,D160,D161,D169)</f>
        <v>0</v>
      </c>
    </row>
    <row r="143" spans="1:4" ht="15.75" hidden="1">
      <c r="A143" s="3">
        <f>""</f>
      </c>
      <c r="B143" s="21" t="s">
        <v>45</v>
      </c>
      <c r="C143" s="24" t="s">
        <v>46</v>
      </c>
      <c r="D143" s="22">
        <f>SUM(D144,D158,D150,D159)</f>
        <v>0</v>
      </c>
    </row>
    <row r="144" spans="1:4" ht="15.75" hidden="1">
      <c r="A144" s="3">
        <f>""</f>
      </c>
      <c r="B144" s="21" t="s">
        <v>100</v>
      </c>
      <c r="C144" s="24" t="s">
        <v>210</v>
      </c>
      <c r="D144" s="22">
        <f>SUM(D145:D149)</f>
        <v>0</v>
      </c>
    </row>
    <row r="145" spans="1:4" ht="15.75" hidden="1">
      <c r="A145" s="3">
        <f>""</f>
      </c>
      <c r="B145" s="21" t="s">
        <v>103</v>
      </c>
      <c r="C145" s="24" t="s">
        <v>422</v>
      </c>
      <c r="D145" s="2"/>
    </row>
    <row r="146" spans="1:4" ht="15.75" hidden="1">
      <c r="A146" s="3">
        <f>""</f>
      </c>
      <c r="B146" s="21" t="s">
        <v>423</v>
      </c>
      <c r="C146" s="24" t="s">
        <v>424</v>
      </c>
      <c r="D146" s="2"/>
    </row>
    <row r="147" spans="1:4" ht="15.75" hidden="1">
      <c r="A147" s="3">
        <f>""</f>
      </c>
      <c r="B147" s="21" t="s">
        <v>425</v>
      </c>
      <c r="C147" s="21" t="s">
        <v>428</v>
      </c>
      <c r="D147" s="2"/>
    </row>
    <row r="148" spans="1:4" ht="15.75" hidden="1">
      <c r="A148" s="3">
        <f>""</f>
      </c>
      <c r="B148" s="21" t="s">
        <v>429</v>
      </c>
      <c r="C148" s="21" t="s">
        <v>430</v>
      </c>
      <c r="D148" s="2"/>
    </row>
    <row r="149" spans="1:4" ht="15.75" hidden="1">
      <c r="A149" s="3">
        <f>""</f>
      </c>
      <c r="B149" s="21" t="s">
        <v>431</v>
      </c>
      <c r="C149" s="21" t="s">
        <v>432</v>
      </c>
      <c r="D149" s="2"/>
    </row>
    <row r="150" spans="1:4" ht="15.75" hidden="1">
      <c r="A150" s="3">
        <f>""</f>
      </c>
      <c r="B150" s="21" t="s">
        <v>433</v>
      </c>
      <c r="C150" s="21" t="s">
        <v>215</v>
      </c>
      <c r="D150" s="22">
        <f>D151+D157</f>
        <v>0</v>
      </c>
    </row>
    <row r="151" spans="1:4" ht="15.75" hidden="1">
      <c r="A151" s="3">
        <f>""</f>
      </c>
      <c r="B151" s="21" t="s">
        <v>434</v>
      </c>
      <c r="C151" s="24" t="s">
        <v>212</v>
      </c>
      <c r="D151" s="22">
        <f>SUM(D152:D156)</f>
        <v>0</v>
      </c>
    </row>
    <row r="152" spans="1:4" ht="31.5" hidden="1">
      <c r="A152" s="3">
        <f>""</f>
      </c>
      <c r="B152" s="21" t="s">
        <v>435</v>
      </c>
      <c r="C152" s="24" t="s">
        <v>436</v>
      </c>
      <c r="D152" s="2"/>
    </row>
    <row r="153" spans="1:4" ht="15.75" hidden="1">
      <c r="A153" s="3">
        <f>""</f>
      </c>
      <c r="B153" s="21" t="s">
        <v>437</v>
      </c>
      <c r="C153" s="24" t="s">
        <v>438</v>
      </c>
      <c r="D153" s="2"/>
    </row>
    <row r="154" spans="1:4" ht="15.75" hidden="1">
      <c r="A154" s="3">
        <f>""</f>
      </c>
      <c r="B154" s="21" t="s">
        <v>439</v>
      </c>
      <c r="C154" s="24" t="s">
        <v>440</v>
      </c>
      <c r="D154" s="2"/>
    </row>
    <row r="155" spans="1:4" ht="15.75" hidden="1">
      <c r="A155" s="3">
        <f>""</f>
      </c>
      <c r="B155" s="21" t="s">
        <v>441</v>
      </c>
      <c r="C155" s="21" t="s">
        <v>442</v>
      </c>
      <c r="D155" s="2"/>
    </row>
    <row r="156" spans="1:4" ht="15.75" hidden="1">
      <c r="A156" s="3">
        <f>""</f>
      </c>
      <c r="B156" s="21" t="s">
        <v>2213</v>
      </c>
      <c r="C156" s="25" t="s">
        <v>443</v>
      </c>
      <c r="D156" s="2"/>
    </row>
    <row r="157" spans="1:4" ht="15.75" hidden="1">
      <c r="A157" s="3">
        <f>""</f>
      </c>
      <c r="B157" s="21" t="s">
        <v>444</v>
      </c>
      <c r="C157" s="21" t="s">
        <v>216</v>
      </c>
      <c r="D157" s="2"/>
    </row>
    <row r="158" spans="1:4" ht="15.75" hidden="1">
      <c r="A158" s="3">
        <f>""</f>
      </c>
      <c r="B158" s="21" t="s">
        <v>61</v>
      </c>
      <c r="C158" s="21" t="s">
        <v>211</v>
      </c>
      <c r="D158" s="2"/>
    </row>
    <row r="159" spans="1:4" ht="15.75" hidden="1">
      <c r="A159" s="3">
        <f>""</f>
      </c>
      <c r="B159" s="21" t="s">
        <v>60</v>
      </c>
      <c r="C159" s="21" t="s">
        <v>59</v>
      </c>
      <c r="D159" s="2"/>
    </row>
    <row r="160" spans="1:4" ht="15.75" hidden="1">
      <c r="A160" s="3">
        <f>""</f>
      </c>
      <c r="B160" s="21" t="s">
        <v>47</v>
      </c>
      <c r="C160" s="24" t="s">
        <v>289</v>
      </c>
      <c r="D160" s="2"/>
    </row>
    <row r="161" spans="1:4" ht="15.75" hidden="1">
      <c r="A161" s="3">
        <f>""</f>
      </c>
      <c r="B161" s="21" t="s">
        <v>290</v>
      </c>
      <c r="C161" s="24" t="s">
        <v>291</v>
      </c>
      <c r="D161" s="22">
        <f>SUM(D162,D168)</f>
        <v>0</v>
      </c>
    </row>
    <row r="162" spans="1:4" ht="15.75" hidden="1">
      <c r="A162" s="3">
        <f>""</f>
      </c>
      <c r="B162" s="21" t="s">
        <v>445</v>
      </c>
      <c r="C162" s="24" t="s">
        <v>213</v>
      </c>
      <c r="D162" s="22">
        <f>SUM(D163:D167)</f>
        <v>0</v>
      </c>
    </row>
    <row r="163" spans="1:4" ht="15.75" hidden="1">
      <c r="A163" s="3">
        <f>""</f>
      </c>
      <c r="B163" s="21" t="s">
        <v>446</v>
      </c>
      <c r="C163" s="24" t="s">
        <v>447</v>
      </c>
      <c r="D163" s="2"/>
    </row>
    <row r="164" spans="1:4" ht="15.75" hidden="1">
      <c r="A164" s="3">
        <f>""</f>
      </c>
      <c r="B164" s="21" t="s">
        <v>448</v>
      </c>
      <c r="C164" s="21" t="s">
        <v>449</v>
      </c>
      <c r="D164" s="2"/>
    </row>
    <row r="165" spans="1:4" ht="15.75" hidden="1">
      <c r="A165" s="3">
        <f>""</f>
      </c>
      <c r="B165" s="21" t="s">
        <v>450</v>
      </c>
      <c r="C165" s="21" t="s">
        <v>451</v>
      </c>
      <c r="D165" s="2"/>
    </row>
    <row r="166" spans="1:4" ht="15.75" hidden="1">
      <c r="A166" s="3">
        <f>""</f>
      </c>
      <c r="B166" s="21" t="s">
        <v>452</v>
      </c>
      <c r="C166" s="21" t="s">
        <v>453</v>
      </c>
      <c r="D166" s="2"/>
    </row>
    <row r="167" spans="1:4" ht="15.75" hidden="1">
      <c r="A167" s="3">
        <f>""</f>
      </c>
      <c r="B167" s="21" t="s">
        <v>454</v>
      </c>
      <c r="C167" s="21" t="s">
        <v>455</v>
      </c>
      <c r="D167" s="2"/>
    </row>
    <row r="168" spans="1:4" ht="15.75" hidden="1">
      <c r="A168" s="3">
        <f>""</f>
      </c>
      <c r="B168" s="21" t="s">
        <v>456</v>
      </c>
      <c r="C168" s="21" t="s">
        <v>214</v>
      </c>
      <c r="D168" s="2"/>
    </row>
    <row r="169" spans="1:4" ht="15.75" hidden="1">
      <c r="A169" s="3">
        <f>""</f>
      </c>
      <c r="B169" s="21" t="s">
        <v>292</v>
      </c>
      <c r="C169" s="21" t="s">
        <v>293</v>
      </c>
      <c r="D169" s="2"/>
    </row>
    <row r="170" spans="1:4" ht="15.75" hidden="1">
      <c r="A170" s="3">
        <f>""</f>
      </c>
      <c r="B170" s="18" t="s">
        <v>294</v>
      </c>
      <c r="C170" s="18" t="s">
        <v>295</v>
      </c>
      <c r="D170" s="20">
        <f>SUM(D171,D174,D177:D178,D225)</f>
        <v>0</v>
      </c>
    </row>
    <row r="171" spans="1:4" ht="15.75" hidden="1">
      <c r="A171" s="3">
        <f>""</f>
      </c>
      <c r="B171" s="21" t="s">
        <v>296</v>
      </c>
      <c r="C171" s="21" t="s">
        <v>297</v>
      </c>
      <c r="D171" s="22">
        <f>+SUM(D172:D173)</f>
        <v>0</v>
      </c>
    </row>
    <row r="172" spans="1:4" ht="15.75" hidden="1">
      <c r="A172" s="3">
        <f>""</f>
      </c>
      <c r="B172" s="21" t="s">
        <v>298</v>
      </c>
      <c r="C172" s="21" t="s">
        <v>299</v>
      </c>
      <c r="D172" s="2"/>
    </row>
    <row r="173" spans="1:4" ht="15.75" hidden="1">
      <c r="A173" s="3">
        <f>""</f>
      </c>
      <c r="B173" s="21" t="s">
        <v>300</v>
      </c>
      <c r="C173" s="21" t="s">
        <v>301</v>
      </c>
      <c r="D173" s="2"/>
    </row>
    <row r="174" spans="1:4" ht="15.75" hidden="1">
      <c r="A174" s="3">
        <f>""</f>
      </c>
      <c r="B174" s="21" t="s">
        <v>302</v>
      </c>
      <c r="C174" s="21" t="s">
        <v>303</v>
      </c>
      <c r="D174" s="22">
        <f>SUM(D175:D176)</f>
        <v>0</v>
      </c>
    </row>
    <row r="175" spans="1:4" ht="15.75" hidden="1">
      <c r="A175" s="3">
        <f>""</f>
      </c>
      <c r="B175" s="21" t="s">
        <v>304</v>
      </c>
      <c r="C175" s="21" t="s">
        <v>305</v>
      </c>
      <c r="D175" s="2"/>
    </row>
    <row r="176" spans="1:4" ht="15.75" hidden="1">
      <c r="A176" s="3">
        <f>""</f>
      </c>
      <c r="B176" s="21" t="s">
        <v>306</v>
      </c>
      <c r="C176" s="21" t="s">
        <v>307</v>
      </c>
      <c r="D176" s="2"/>
    </row>
    <row r="177" spans="1:4" ht="15.75" hidden="1">
      <c r="A177" s="3">
        <f>""</f>
      </c>
      <c r="B177" s="21" t="s">
        <v>308</v>
      </c>
      <c r="C177" s="21" t="s">
        <v>309</v>
      </c>
      <c r="D177" s="2"/>
    </row>
    <row r="178" spans="1:4" ht="15.75" hidden="1">
      <c r="A178" s="3">
        <f>""</f>
      </c>
      <c r="B178" s="21" t="s">
        <v>310</v>
      </c>
      <c r="C178" s="21" t="s">
        <v>311</v>
      </c>
      <c r="D178" s="22">
        <f>SUM(D179,D195,D196,D197,D198,D199,D220)</f>
        <v>0</v>
      </c>
    </row>
    <row r="179" spans="1:4" ht="15.75" hidden="1">
      <c r="A179" s="3">
        <f>""</f>
      </c>
      <c r="B179" s="21" t="s">
        <v>312</v>
      </c>
      <c r="C179" s="21" t="s">
        <v>189</v>
      </c>
      <c r="D179" s="22">
        <f>SUM(D180,D185,D190)</f>
        <v>0</v>
      </c>
    </row>
    <row r="180" spans="1:4" ht="15.75" hidden="1">
      <c r="A180" s="3">
        <f>""</f>
      </c>
      <c r="B180" s="21" t="s">
        <v>313</v>
      </c>
      <c r="C180" s="21" t="s">
        <v>191</v>
      </c>
      <c r="D180" s="22">
        <f>SUM(D181:D184)</f>
        <v>0</v>
      </c>
    </row>
    <row r="181" spans="1:4" ht="15.75" hidden="1">
      <c r="A181" s="3">
        <f>""</f>
      </c>
      <c r="B181" s="21" t="s">
        <v>314</v>
      </c>
      <c r="C181" s="21" t="s">
        <v>271</v>
      </c>
      <c r="D181" s="2"/>
    </row>
    <row r="182" spans="1:4" ht="15.75" hidden="1">
      <c r="A182" s="3">
        <f>""</f>
      </c>
      <c r="B182" s="21" t="s">
        <v>315</v>
      </c>
      <c r="C182" s="21" t="s">
        <v>316</v>
      </c>
      <c r="D182" s="2"/>
    </row>
    <row r="183" spans="1:4" ht="15.75" hidden="1">
      <c r="A183" s="3">
        <f>""</f>
      </c>
      <c r="B183" s="21" t="s">
        <v>317</v>
      </c>
      <c r="C183" s="21" t="s">
        <v>236</v>
      </c>
      <c r="D183" s="2"/>
    </row>
    <row r="184" spans="1:4" ht="15.75" hidden="1">
      <c r="A184" s="3">
        <f>""</f>
      </c>
      <c r="B184" s="21" t="s">
        <v>318</v>
      </c>
      <c r="C184" s="21" t="s">
        <v>238</v>
      </c>
      <c r="D184" s="2"/>
    </row>
    <row r="185" spans="1:4" ht="15.75" hidden="1">
      <c r="A185" s="3">
        <f>""</f>
      </c>
      <c r="B185" s="21" t="s">
        <v>319</v>
      </c>
      <c r="C185" s="21" t="s">
        <v>240</v>
      </c>
      <c r="D185" s="22">
        <f>SUM(D186:D189)</f>
        <v>0</v>
      </c>
    </row>
    <row r="186" spans="1:4" ht="15.75" hidden="1">
      <c r="A186" s="3">
        <f>""</f>
      </c>
      <c r="B186" s="21" t="s">
        <v>320</v>
      </c>
      <c r="C186" s="21" t="s">
        <v>271</v>
      </c>
      <c r="D186" s="2"/>
    </row>
    <row r="187" spans="1:4" ht="15.75" hidden="1">
      <c r="A187" s="3">
        <f>""</f>
      </c>
      <c r="B187" s="21" t="s">
        <v>321</v>
      </c>
      <c r="C187" s="21" t="s">
        <v>316</v>
      </c>
      <c r="D187" s="2"/>
    </row>
    <row r="188" spans="1:4" ht="15.75" hidden="1">
      <c r="A188" s="3">
        <f>""</f>
      </c>
      <c r="B188" s="21" t="s">
        <v>322</v>
      </c>
      <c r="C188" s="21" t="s">
        <v>236</v>
      </c>
      <c r="D188" s="2"/>
    </row>
    <row r="189" spans="1:4" ht="15.75" hidden="1">
      <c r="A189" s="3">
        <f>""</f>
      </c>
      <c r="B189" s="21" t="s">
        <v>323</v>
      </c>
      <c r="C189" s="21" t="s">
        <v>267</v>
      </c>
      <c r="D189" s="2"/>
    </row>
    <row r="190" spans="1:4" ht="15.75" hidden="1">
      <c r="A190" s="3">
        <f>""</f>
      </c>
      <c r="B190" s="21" t="s">
        <v>324</v>
      </c>
      <c r="C190" s="21" t="s">
        <v>269</v>
      </c>
      <c r="D190" s="22">
        <f>SUM(D191:D194)</f>
        <v>0</v>
      </c>
    </row>
    <row r="191" spans="1:4" ht="15.75" hidden="1">
      <c r="A191" s="3">
        <f>""</f>
      </c>
      <c r="B191" s="21" t="s">
        <v>325</v>
      </c>
      <c r="C191" s="21" t="s">
        <v>326</v>
      </c>
      <c r="D191" s="2"/>
    </row>
    <row r="192" spans="1:4" ht="15.75" hidden="1">
      <c r="A192" s="3">
        <f>""</f>
      </c>
      <c r="B192" s="21" t="s">
        <v>327</v>
      </c>
      <c r="C192" s="21" t="s">
        <v>316</v>
      </c>
      <c r="D192" s="2"/>
    </row>
    <row r="193" spans="1:4" ht="15.75" hidden="1">
      <c r="A193" s="3">
        <f>""</f>
      </c>
      <c r="B193" s="21" t="s">
        <v>328</v>
      </c>
      <c r="C193" s="21" t="s">
        <v>236</v>
      </c>
      <c r="D193" s="2"/>
    </row>
    <row r="194" spans="1:4" ht="15.75" hidden="1">
      <c r="A194" s="3">
        <f>""</f>
      </c>
      <c r="B194" s="21" t="s">
        <v>329</v>
      </c>
      <c r="C194" s="21" t="s">
        <v>274</v>
      </c>
      <c r="D194" s="2"/>
    </row>
    <row r="195" spans="1:4" ht="15.75" hidden="1">
      <c r="A195" s="3">
        <f>""</f>
      </c>
      <c r="B195" s="21" t="s">
        <v>330</v>
      </c>
      <c r="C195" s="21" t="s">
        <v>284</v>
      </c>
      <c r="D195" s="2"/>
    </row>
    <row r="196" spans="1:4" ht="15.75" hidden="1">
      <c r="A196" s="3">
        <f>""</f>
      </c>
      <c r="B196" s="21" t="s">
        <v>331</v>
      </c>
      <c r="C196" s="21" t="s">
        <v>286</v>
      </c>
      <c r="D196" s="2"/>
    </row>
    <row r="197" spans="1:4" ht="15.75" hidden="1">
      <c r="A197" s="3">
        <f>""</f>
      </c>
      <c r="B197" s="21" t="s">
        <v>332</v>
      </c>
      <c r="C197" s="21" t="s">
        <v>288</v>
      </c>
      <c r="D197" s="2"/>
    </row>
    <row r="198" spans="1:4" ht="15.75" hidden="1">
      <c r="A198" s="3">
        <f>""</f>
      </c>
      <c r="B198" s="21" t="s">
        <v>333</v>
      </c>
      <c r="C198" s="21" t="s">
        <v>334</v>
      </c>
      <c r="D198" s="2"/>
    </row>
    <row r="199" spans="1:4" ht="15.75" hidden="1">
      <c r="A199" s="3">
        <f>""</f>
      </c>
      <c r="B199" s="21" t="s">
        <v>335</v>
      </c>
      <c r="C199" s="21" t="s">
        <v>1</v>
      </c>
      <c r="D199" s="22">
        <f>SUM(D200,D207,D214,D218:D219)</f>
        <v>0</v>
      </c>
    </row>
    <row r="200" spans="1:4" ht="15.75" hidden="1">
      <c r="A200" s="3">
        <f>""</f>
      </c>
      <c r="B200" s="21" t="s">
        <v>336</v>
      </c>
      <c r="C200" s="21" t="s">
        <v>337</v>
      </c>
      <c r="D200" s="22">
        <f>SUM(D201:D206)</f>
        <v>0</v>
      </c>
    </row>
    <row r="201" spans="1:4" ht="15.75" hidden="1">
      <c r="A201" s="3">
        <f>""</f>
      </c>
      <c r="B201" s="21" t="s">
        <v>338</v>
      </c>
      <c r="C201" s="21" t="s">
        <v>19</v>
      </c>
      <c r="D201" s="2"/>
    </row>
    <row r="202" spans="1:4" ht="15.75" hidden="1">
      <c r="A202" s="3">
        <f>""</f>
      </c>
      <c r="B202" s="21" t="s">
        <v>339</v>
      </c>
      <c r="C202" s="21" t="s">
        <v>7</v>
      </c>
      <c r="D202" s="2"/>
    </row>
    <row r="203" spans="1:4" ht="15.75" hidden="1">
      <c r="A203" s="3">
        <f>""</f>
      </c>
      <c r="B203" s="21" t="s">
        <v>340</v>
      </c>
      <c r="C203" s="21" t="s">
        <v>13</v>
      </c>
      <c r="D203" s="2"/>
    </row>
    <row r="204" spans="1:4" ht="15.75" hidden="1">
      <c r="A204" s="3">
        <f>""</f>
      </c>
      <c r="B204" s="21" t="s">
        <v>341</v>
      </c>
      <c r="C204" s="21" t="s">
        <v>342</v>
      </c>
      <c r="D204" s="2"/>
    </row>
    <row r="205" spans="1:4" ht="15.75" hidden="1">
      <c r="A205" s="3">
        <f>""</f>
      </c>
      <c r="B205" s="21" t="s">
        <v>343</v>
      </c>
      <c r="C205" s="21" t="s">
        <v>344</v>
      </c>
      <c r="D205" s="2"/>
    </row>
    <row r="206" spans="1:4" ht="15.75" hidden="1">
      <c r="A206" s="3">
        <f>""</f>
      </c>
      <c r="B206" s="21" t="s">
        <v>345</v>
      </c>
      <c r="C206" s="21" t="s">
        <v>15</v>
      </c>
      <c r="D206" s="2"/>
    </row>
    <row r="207" spans="1:4" ht="15.75" hidden="1">
      <c r="A207" s="3">
        <f>""</f>
      </c>
      <c r="B207" s="21" t="s">
        <v>346</v>
      </c>
      <c r="C207" s="21" t="s">
        <v>347</v>
      </c>
      <c r="D207" s="22">
        <f>SUM(D208:D213)</f>
        <v>0</v>
      </c>
    </row>
    <row r="208" spans="1:4" ht="15.75" hidden="1">
      <c r="A208" s="3">
        <f>""</f>
      </c>
      <c r="B208" s="21" t="s">
        <v>348</v>
      </c>
      <c r="C208" s="21" t="s">
        <v>19</v>
      </c>
      <c r="D208" s="2"/>
    </row>
    <row r="209" spans="1:4" ht="15.75" hidden="1">
      <c r="A209" s="3">
        <f>""</f>
      </c>
      <c r="B209" s="21" t="s">
        <v>349</v>
      </c>
      <c r="C209" s="21" t="s">
        <v>7</v>
      </c>
      <c r="D209" s="2"/>
    </row>
    <row r="210" spans="1:4" ht="15.75" hidden="1">
      <c r="A210" s="3">
        <f>""</f>
      </c>
      <c r="B210" s="21" t="s">
        <v>350</v>
      </c>
      <c r="C210" s="21" t="s">
        <v>13</v>
      </c>
      <c r="D210" s="2"/>
    </row>
    <row r="211" spans="1:4" ht="15.75" hidden="1">
      <c r="A211" s="3">
        <f>""</f>
      </c>
      <c r="B211" s="21" t="s">
        <v>351</v>
      </c>
      <c r="C211" s="21" t="s">
        <v>342</v>
      </c>
      <c r="D211" s="2"/>
    </row>
    <row r="212" spans="1:4" ht="15.75" hidden="1">
      <c r="A212" s="3">
        <f>""</f>
      </c>
      <c r="B212" s="21" t="s">
        <v>352</v>
      </c>
      <c r="C212" s="21" t="s">
        <v>344</v>
      </c>
      <c r="D212" s="2"/>
    </row>
    <row r="213" spans="1:4" ht="15.75" hidden="1">
      <c r="A213" s="3">
        <f>""</f>
      </c>
      <c r="B213" s="21" t="s">
        <v>353</v>
      </c>
      <c r="C213" s="21" t="s">
        <v>22</v>
      </c>
      <c r="D213" s="2"/>
    </row>
    <row r="214" spans="1:4" ht="15.75" hidden="1">
      <c r="A214" s="3">
        <f>""</f>
      </c>
      <c r="B214" s="21" t="s">
        <v>354</v>
      </c>
      <c r="C214" s="21" t="s">
        <v>355</v>
      </c>
      <c r="D214" s="22">
        <f>SUM(D215:D217)</f>
        <v>0</v>
      </c>
    </row>
    <row r="215" spans="1:4" ht="15.75" hidden="1">
      <c r="A215" s="3">
        <f>""</f>
      </c>
      <c r="B215" s="21" t="s">
        <v>356</v>
      </c>
      <c r="C215" s="21" t="s">
        <v>357</v>
      </c>
      <c r="D215" s="2"/>
    </row>
    <row r="216" spans="1:4" ht="15.75" hidden="1">
      <c r="A216" s="3">
        <f>""</f>
      </c>
      <c r="B216" s="21" t="s">
        <v>358</v>
      </c>
      <c r="C216" s="21" t="s">
        <v>7</v>
      </c>
      <c r="D216" s="2"/>
    </row>
    <row r="217" spans="1:4" ht="15.75" hidden="1">
      <c r="A217" s="3">
        <f>""</f>
      </c>
      <c r="B217" s="21" t="s">
        <v>359</v>
      </c>
      <c r="C217" s="21" t="s">
        <v>28</v>
      </c>
      <c r="D217" s="2"/>
    </row>
    <row r="218" spans="1:4" ht="15.75" hidden="1">
      <c r="A218" s="3">
        <f>""</f>
      </c>
      <c r="B218" s="21" t="s">
        <v>360</v>
      </c>
      <c r="C218" s="21" t="s">
        <v>361</v>
      </c>
      <c r="D218" s="2"/>
    </row>
    <row r="219" spans="1:4" ht="15.75" hidden="1">
      <c r="A219" s="3">
        <f>""</f>
      </c>
      <c r="B219" s="21" t="s">
        <v>362</v>
      </c>
      <c r="C219" s="21" t="s">
        <v>32</v>
      </c>
      <c r="D219" s="2"/>
    </row>
    <row r="220" spans="1:4" ht="15.75" hidden="1">
      <c r="A220" s="3">
        <f>""</f>
      </c>
      <c r="B220" s="21" t="s">
        <v>363</v>
      </c>
      <c r="C220" s="21" t="s">
        <v>34</v>
      </c>
      <c r="D220" s="22">
        <f>SUM(D221:D224)</f>
        <v>0</v>
      </c>
    </row>
    <row r="221" spans="1:4" ht="15.75" hidden="1">
      <c r="A221" s="3">
        <f>""</f>
      </c>
      <c r="B221" s="21" t="s">
        <v>364</v>
      </c>
      <c r="C221" s="21" t="s">
        <v>36</v>
      </c>
      <c r="D221" s="2"/>
    </row>
    <row r="222" spans="1:4" ht="15.75" hidden="1">
      <c r="A222" s="3">
        <f>""</f>
      </c>
      <c r="B222" s="21" t="s">
        <v>365</v>
      </c>
      <c r="C222" s="21" t="s">
        <v>38</v>
      </c>
      <c r="D222" s="2"/>
    </row>
    <row r="223" spans="1:4" ht="15.75" hidden="1">
      <c r="A223" s="3">
        <f>""</f>
      </c>
      <c r="B223" s="21" t="s">
        <v>366</v>
      </c>
      <c r="C223" s="21" t="s">
        <v>40</v>
      </c>
      <c r="D223" s="2"/>
    </row>
    <row r="224" spans="1:4" ht="15.75" hidden="1">
      <c r="A224" s="3">
        <f>""</f>
      </c>
      <c r="B224" s="21" t="s">
        <v>367</v>
      </c>
      <c r="C224" s="21" t="s">
        <v>42</v>
      </c>
      <c r="D224" s="2"/>
    </row>
    <row r="225" spans="1:4" ht="15.75" hidden="1">
      <c r="A225" s="3">
        <f>""</f>
      </c>
      <c r="B225" s="21" t="s">
        <v>368</v>
      </c>
      <c r="C225" s="21" t="s">
        <v>369</v>
      </c>
      <c r="D225" s="2"/>
    </row>
    <row r="226" spans="1:4" ht="15.75" hidden="1">
      <c r="A226" s="3">
        <f>""</f>
      </c>
      <c r="B226" s="18" t="s">
        <v>899</v>
      </c>
      <c r="C226" s="18" t="s">
        <v>370</v>
      </c>
      <c r="D226" s="20">
        <f>SUM(D227,D231,D235)</f>
        <v>0</v>
      </c>
    </row>
    <row r="227" spans="1:4" ht="15.75" hidden="1">
      <c r="A227" s="3">
        <f>""</f>
      </c>
      <c r="B227" s="21" t="s">
        <v>371</v>
      </c>
      <c r="C227" s="21" t="s">
        <v>372</v>
      </c>
      <c r="D227" s="22">
        <f>SUM(D228:D230)</f>
        <v>0</v>
      </c>
    </row>
    <row r="228" spans="1:5" ht="15.75" hidden="1">
      <c r="A228" s="3">
        <f>""</f>
      </c>
      <c r="B228" s="21" t="s">
        <v>373</v>
      </c>
      <c r="C228" s="21" t="s">
        <v>374</v>
      </c>
      <c r="D228" s="2"/>
      <c r="E228" s="46"/>
    </row>
    <row r="229" spans="1:5" ht="15.75" hidden="1">
      <c r="A229" s="3">
        <f>""</f>
      </c>
      <c r="B229" s="21" t="s">
        <v>375</v>
      </c>
      <c r="C229" s="21" t="s">
        <v>376</v>
      </c>
      <c r="D229" s="2"/>
      <c r="E229" s="46"/>
    </row>
    <row r="230" spans="1:5" ht="15.75" hidden="1">
      <c r="A230" s="3">
        <f>""</f>
      </c>
      <c r="B230" s="21" t="s">
        <v>377</v>
      </c>
      <c r="C230" s="21" t="s">
        <v>378</v>
      </c>
      <c r="D230" s="2"/>
      <c r="E230" s="46"/>
    </row>
    <row r="231" spans="1:4" ht="15.75" hidden="1">
      <c r="A231" s="3">
        <f>""</f>
      </c>
      <c r="B231" s="21" t="s">
        <v>379</v>
      </c>
      <c r="C231" s="21" t="s">
        <v>905</v>
      </c>
      <c r="D231" s="22">
        <f>SUM(D232:D234)</f>
        <v>0</v>
      </c>
    </row>
    <row r="232" spans="1:5" ht="15.75" hidden="1">
      <c r="A232" s="3">
        <f>""</f>
      </c>
      <c r="B232" s="21" t="s">
        <v>380</v>
      </c>
      <c r="C232" s="21" t="s">
        <v>381</v>
      </c>
      <c r="D232" s="2"/>
      <c r="E232" s="46"/>
    </row>
    <row r="233" spans="1:5" ht="15.75" hidden="1">
      <c r="A233" s="3">
        <f>""</f>
      </c>
      <c r="B233" s="21" t="s">
        <v>382</v>
      </c>
      <c r="C233" s="21" t="s">
        <v>383</v>
      </c>
      <c r="D233" s="2"/>
      <c r="E233" s="46"/>
    </row>
    <row r="234" spans="1:5" ht="15.75" hidden="1">
      <c r="A234" s="3">
        <f>""</f>
      </c>
      <c r="B234" s="21" t="s">
        <v>384</v>
      </c>
      <c r="C234" s="21" t="s">
        <v>385</v>
      </c>
      <c r="D234" s="2"/>
      <c r="E234" s="46"/>
    </row>
    <row r="235" spans="1:5" ht="15.75" hidden="1">
      <c r="A235" s="3">
        <f>""</f>
      </c>
      <c r="B235" s="21" t="s">
        <v>910</v>
      </c>
      <c r="C235" s="21" t="s">
        <v>416</v>
      </c>
      <c r="D235" s="2"/>
      <c r="E235" s="46"/>
    </row>
    <row r="236" spans="1:4" ht="15.75" hidden="1">
      <c r="A236" s="3">
        <f>""</f>
      </c>
      <c r="B236" s="18" t="s">
        <v>48</v>
      </c>
      <c r="C236" s="18" t="s">
        <v>49</v>
      </c>
      <c r="D236" s="20">
        <f>SUM(D237:D241)</f>
        <v>0</v>
      </c>
    </row>
    <row r="237" spans="1:4" ht="15.75" hidden="1">
      <c r="A237" s="3">
        <f>""</f>
      </c>
      <c r="B237" s="9" t="s">
        <v>2216</v>
      </c>
      <c r="C237" s="26" t="s">
        <v>396</v>
      </c>
      <c r="D237" s="2"/>
    </row>
    <row r="238" spans="2:4" ht="15.75" hidden="1">
      <c r="B238" s="9" t="s">
        <v>2217</v>
      </c>
      <c r="C238" s="26" t="s">
        <v>410</v>
      </c>
      <c r="D238" s="2"/>
    </row>
    <row r="239" spans="2:4" ht="15.75" hidden="1">
      <c r="B239" s="9" t="s">
        <v>2218</v>
      </c>
      <c r="C239" s="26" t="s">
        <v>2214</v>
      </c>
      <c r="D239" s="2"/>
    </row>
    <row r="240" spans="2:4" ht="15.75" hidden="1">
      <c r="B240" s="9" t="s">
        <v>2219</v>
      </c>
      <c r="C240" s="26" t="s">
        <v>2215</v>
      </c>
      <c r="D240" s="2"/>
    </row>
    <row r="241" spans="1:4" ht="15.75" hidden="1">
      <c r="A241" s="3">
        <f>""</f>
      </c>
      <c r="B241" s="9" t="s">
        <v>2220</v>
      </c>
      <c r="C241" s="26" t="s">
        <v>397</v>
      </c>
      <c r="D241" s="2"/>
    </row>
    <row r="242" spans="1:4" ht="15.75" hidden="1">
      <c r="A242" s="3">
        <f>""</f>
      </c>
      <c r="B242" s="27" t="s">
        <v>50</v>
      </c>
      <c r="C242" s="28" t="s">
        <v>51</v>
      </c>
      <c r="D242" s="1"/>
    </row>
    <row r="243" spans="1:5" s="29" customFormat="1" ht="15.75" hidden="1">
      <c r="A243" s="3">
        <f>""</f>
      </c>
      <c r="C243" s="30" t="s">
        <v>133</v>
      </c>
      <c r="D243" s="16"/>
      <c r="E243" s="7"/>
    </row>
    <row r="244" spans="1:4" ht="15.75">
      <c r="A244" s="3">
        <f>""</f>
      </c>
      <c r="B244" s="9"/>
      <c r="C244" s="26"/>
      <c r="D244" s="22"/>
    </row>
    <row r="245" spans="1:4" ht="36" customHeight="1">
      <c r="A245" s="3">
        <f>""</f>
      </c>
      <c r="B245" s="245" t="s">
        <v>2514</v>
      </c>
      <c r="C245" s="245"/>
      <c r="D245" s="245"/>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4">
    <mergeCell ref="B7:D7"/>
    <mergeCell ref="B2:D2"/>
    <mergeCell ref="B3:D3"/>
    <mergeCell ref="B245:D245"/>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12" operator="equal" stopIfTrue="1">
      <formula>""</formula>
    </cfRule>
  </conditionalFormatting>
  <conditionalFormatting sqref="B11">
    <cfRule type="expression" priority="49" dxfId="108" stopIfTrue="1">
      <formula>#REF!&lt;&gt;#REF!</formula>
    </cfRule>
  </conditionalFormatting>
  <conditionalFormatting sqref="D243 D10:D11">
    <cfRule type="expression" priority="51" dxfId="108"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12" sqref="D12"/>
    </sheetView>
  </sheetViews>
  <sheetFormatPr defaultColWidth="0" defaultRowHeight="12.75"/>
  <cols>
    <col min="1" max="1" width="43.83203125" style="68" customWidth="1"/>
    <col min="2" max="2" width="24" style="73" customWidth="1"/>
    <col min="3" max="3" width="72.83203125" style="84" customWidth="1"/>
    <col min="4" max="4" width="25.5" style="84" customWidth="1"/>
    <col min="5" max="104" width="9.33203125" style="68" customWidth="1"/>
    <col min="105" max="16384" width="0" style="68"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PASSIRA</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5" s="9" customFormat="1" ht="15.75">
      <c r="A6" s="7"/>
      <c r="B6" s="36"/>
      <c r="C6" s="36">
        <f>""</f>
      </c>
      <c r="D6" s="37"/>
      <c r="E6" s="8"/>
    </row>
    <row r="7" spans="1:5" s="9" customFormat="1" ht="15.75">
      <c r="A7" s="8"/>
      <c r="B7" s="246" t="str">
        <f>UPPER(MENU!B15)</f>
        <v>05 DEMONSTRATIVO DA DESPESA REALIZADA POR FUNÇÕES E SUBFUNÇÕES</v>
      </c>
      <c r="C7" s="246"/>
      <c r="D7" s="246"/>
      <c r="E7" s="8"/>
    </row>
    <row r="8" spans="1:5" s="9" customFormat="1" ht="15.75">
      <c r="A8" s="8"/>
      <c r="D8" s="31"/>
      <c r="E8" s="8"/>
    </row>
    <row r="9" spans="1:5" s="9" customFormat="1" ht="15.75">
      <c r="A9" s="48"/>
      <c r="B9" s="39" t="s">
        <v>1318</v>
      </c>
      <c r="C9" s="39" t="s">
        <v>129</v>
      </c>
      <c r="D9" s="143" t="s">
        <v>392</v>
      </c>
      <c r="E9" s="8"/>
    </row>
    <row r="10" spans="1:4" s="54" customFormat="1" ht="15.75">
      <c r="A10" s="49"/>
      <c r="B10" s="50"/>
      <c r="C10" s="51"/>
      <c r="D10" s="52"/>
    </row>
    <row r="11" spans="1:4" s="54" customFormat="1" ht="15.75">
      <c r="A11" s="49"/>
      <c r="B11" s="99" t="s">
        <v>917</v>
      </c>
      <c r="C11" s="100" t="s">
        <v>1330</v>
      </c>
      <c r="D11" s="101">
        <f>SUM(D12:D21,D29:D30,D34:D50)</f>
        <v>64405106.17000002</v>
      </c>
    </row>
    <row r="12" spans="1:4" ht="15.75">
      <c r="A12" s="14"/>
      <c r="B12" s="54" t="s">
        <v>920</v>
      </c>
      <c r="C12" s="54" t="s">
        <v>1179</v>
      </c>
      <c r="D12" s="98">
        <v>1909903.62</v>
      </c>
    </row>
    <row r="13" spans="2:4" ht="15.75">
      <c r="B13" s="54" t="s">
        <v>946</v>
      </c>
      <c r="C13" s="54" t="s">
        <v>1181</v>
      </c>
      <c r="D13" s="98">
        <v>164029.87</v>
      </c>
    </row>
    <row r="14" spans="2:4" ht="15.75">
      <c r="B14" s="54" t="s">
        <v>972</v>
      </c>
      <c r="C14" s="54" t="s">
        <v>1183</v>
      </c>
      <c r="D14" s="98"/>
    </row>
    <row r="15" spans="2:4" ht="15.75">
      <c r="B15" s="54" t="s">
        <v>1069</v>
      </c>
      <c r="C15" s="54" t="s">
        <v>1185</v>
      </c>
      <c r="D15" s="98">
        <v>8126380.73</v>
      </c>
    </row>
    <row r="16" spans="2:4" ht="15.75">
      <c r="B16" s="54" t="s">
        <v>1140</v>
      </c>
      <c r="C16" s="54" t="s">
        <v>1187</v>
      </c>
      <c r="D16" s="98"/>
    </row>
    <row r="17" spans="2:4" ht="15.75">
      <c r="B17" s="54" t="s">
        <v>1142</v>
      </c>
      <c r="C17" s="54" t="s">
        <v>1189</v>
      </c>
      <c r="D17" s="98">
        <v>11260</v>
      </c>
    </row>
    <row r="18" spans="2:4" ht="15.75">
      <c r="B18" s="54" t="s">
        <v>1144</v>
      </c>
      <c r="C18" s="54" t="s">
        <v>1191</v>
      </c>
      <c r="D18" s="98"/>
    </row>
    <row r="19" spans="2:4" ht="15.75">
      <c r="B19" s="54" t="s">
        <v>1193</v>
      </c>
      <c r="C19" s="54" t="s">
        <v>1351</v>
      </c>
      <c r="D19" s="98">
        <v>2117397.57</v>
      </c>
    </row>
    <row r="20" spans="2:4" ht="15.75">
      <c r="B20" s="54" t="s">
        <v>1195</v>
      </c>
      <c r="C20" s="54" t="s">
        <v>1196</v>
      </c>
      <c r="D20" s="98">
        <v>8033889.59</v>
      </c>
    </row>
    <row r="21" spans="2:4" ht="15.75">
      <c r="B21" s="54" t="s">
        <v>1198</v>
      </c>
      <c r="C21" s="54" t="s">
        <v>52</v>
      </c>
      <c r="D21" s="52">
        <f>SUM(D22:D28)</f>
        <v>15182357.46</v>
      </c>
    </row>
    <row r="22" spans="1:4" ht="15.75">
      <c r="A22" s="95"/>
      <c r="B22" s="54" t="s">
        <v>1200</v>
      </c>
      <c r="C22" s="96" t="s">
        <v>109</v>
      </c>
      <c r="D22" s="98">
        <v>4661523.77</v>
      </c>
    </row>
    <row r="23" spans="1:4" ht="15.75">
      <c r="A23" s="97"/>
      <c r="B23" s="54" t="s">
        <v>1202</v>
      </c>
      <c r="C23" s="96" t="s">
        <v>110</v>
      </c>
      <c r="D23" s="98">
        <v>5096082.71</v>
      </c>
    </row>
    <row r="24" spans="1:4" ht="15.75">
      <c r="A24" s="97"/>
      <c r="B24" s="54" t="s">
        <v>1204</v>
      </c>
      <c r="C24" s="96" t="s">
        <v>111</v>
      </c>
      <c r="D24" s="98">
        <v>481406.26</v>
      </c>
    </row>
    <row r="25" spans="1:4" ht="15.75">
      <c r="A25" s="97"/>
      <c r="B25" s="54" t="s">
        <v>1206</v>
      </c>
      <c r="C25" s="96" t="s">
        <v>112</v>
      </c>
      <c r="D25" s="98"/>
    </row>
    <row r="26" spans="1:4" ht="15.75">
      <c r="A26" s="97"/>
      <c r="B26" s="54" t="s">
        <v>1208</v>
      </c>
      <c r="C26" s="96" t="s">
        <v>113</v>
      </c>
      <c r="D26" s="98">
        <v>241465.97</v>
      </c>
    </row>
    <row r="27" spans="1:4" ht="15.75">
      <c r="A27" s="97"/>
      <c r="B27" s="54" t="s">
        <v>1210</v>
      </c>
      <c r="C27" s="96" t="s">
        <v>114</v>
      </c>
      <c r="D27" s="98"/>
    </row>
    <row r="28" spans="1:4" ht="15.75">
      <c r="A28" s="97"/>
      <c r="B28" s="54" t="s">
        <v>1212</v>
      </c>
      <c r="C28" s="96" t="s">
        <v>115</v>
      </c>
      <c r="D28" s="98">
        <v>4701878.75</v>
      </c>
    </row>
    <row r="29" spans="1:4" ht="15.75">
      <c r="A29" s="97"/>
      <c r="B29" s="54" t="s">
        <v>1214</v>
      </c>
      <c r="C29" s="54" t="s">
        <v>1215</v>
      </c>
      <c r="D29" s="98"/>
    </row>
    <row r="30" spans="2:4" ht="15.75">
      <c r="B30" s="54" t="s">
        <v>1217</v>
      </c>
      <c r="C30" s="54" t="s">
        <v>108</v>
      </c>
      <c r="D30" s="52">
        <f>SUM(D31:D33)</f>
        <v>21294459.51</v>
      </c>
    </row>
    <row r="31" spans="2:4" ht="15.75">
      <c r="B31" s="54" t="s">
        <v>1219</v>
      </c>
      <c r="C31" s="96" t="s">
        <v>116</v>
      </c>
      <c r="D31" s="98">
        <v>19638073.67</v>
      </c>
    </row>
    <row r="32" spans="2:4" ht="15.75">
      <c r="B32" s="54" t="s">
        <v>1221</v>
      </c>
      <c r="C32" s="96" t="s">
        <v>117</v>
      </c>
      <c r="D32" s="98">
        <v>952567.79</v>
      </c>
    </row>
    <row r="33" spans="2:4" ht="15.75">
      <c r="B33" s="54" t="s">
        <v>1223</v>
      </c>
      <c r="C33" s="96" t="s">
        <v>115</v>
      </c>
      <c r="D33" s="98">
        <v>703818.05</v>
      </c>
    </row>
    <row r="34" spans="2:4" ht="15.75">
      <c r="B34" s="54" t="s">
        <v>1225</v>
      </c>
      <c r="C34" s="54" t="s">
        <v>1226</v>
      </c>
      <c r="D34" s="98">
        <v>963978.08</v>
      </c>
    </row>
    <row r="35" spans="2:4" ht="15.75">
      <c r="B35" s="54" t="s">
        <v>1228</v>
      </c>
      <c r="C35" s="54" t="s">
        <v>1229</v>
      </c>
      <c r="D35" s="98">
        <v>14677.56</v>
      </c>
    </row>
    <row r="36" spans="2:4" ht="15.75">
      <c r="B36" s="54" t="s">
        <v>1231</v>
      </c>
      <c r="C36" s="54" t="s">
        <v>1232</v>
      </c>
      <c r="D36" s="98">
        <v>2736800.28</v>
      </c>
    </row>
    <row r="37" spans="2:4" ht="15.75">
      <c r="B37" s="54" t="s">
        <v>1234</v>
      </c>
      <c r="C37" s="54" t="s">
        <v>1235</v>
      </c>
      <c r="D37" s="98"/>
    </row>
    <row r="38" spans="2:4" ht="15.75">
      <c r="B38" s="54" t="s">
        <v>1237</v>
      </c>
      <c r="C38" s="54" t="s">
        <v>1238</v>
      </c>
      <c r="D38" s="98"/>
    </row>
    <row r="39" spans="2:4" ht="15.75">
      <c r="B39" s="54" t="s">
        <v>1240</v>
      </c>
      <c r="C39" s="54" t="s">
        <v>1241</v>
      </c>
      <c r="D39" s="98">
        <v>93867.22</v>
      </c>
    </row>
    <row r="40" spans="2:4" ht="15.75">
      <c r="B40" s="54" t="s">
        <v>1243</v>
      </c>
      <c r="C40" s="54" t="s">
        <v>1244</v>
      </c>
      <c r="D40" s="98"/>
    </row>
    <row r="41" spans="2:4" ht="15.75">
      <c r="B41" s="54" t="s">
        <v>1246</v>
      </c>
      <c r="C41" s="54" t="s">
        <v>1247</v>
      </c>
      <c r="D41" s="98">
        <v>2060696.21</v>
      </c>
    </row>
    <row r="42" spans="2:4" ht="15.75">
      <c r="B42" s="54" t="s">
        <v>1249</v>
      </c>
      <c r="C42" s="54" t="s">
        <v>1250</v>
      </c>
      <c r="D42" s="98"/>
    </row>
    <row r="43" spans="2:4" ht="15.75">
      <c r="B43" s="54" t="s">
        <v>1252</v>
      </c>
      <c r="C43" s="54" t="s">
        <v>1253</v>
      </c>
      <c r="D43" s="98"/>
    </row>
    <row r="44" spans="2:4" ht="15.75">
      <c r="B44" s="54" t="s">
        <v>1255</v>
      </c>
      <c r="C44" s="54" t="s">
        <v>1256</v>
      </c>
      <c r="D44" s="98">
        <v>18464.79</v>
      </c>
    </row>
    <row r="45" spans="2:4" ht="15.75">
      <c r="B45" s="54" t="s">
        <v>1258</v>
      </c>
      <c r="C45" s="54" t="s">
        <v>1259</v>
      </c>
      <c r="D45" s="98"/>
    </row>
    <row r="46" spans="2:4" ht="15.75">
      <c r="B46" s="54" t="s">
        <v>1261</v>
      </c>
      <c r="C46" s="54" t="s">
        <v>1262</v>
      </c>
      <c r="D46" s="98">
        <v>72916.81</v>
      </c>
    </row>
    <row r="47" spans="2:4" ht="15.75">
      <c r="B47" s="54" t="s">
        <v>1264</v>
      </c>
      <c r="C47" s="54" t="s">
        <v>1265</v>
      </c>
      <c r="D47" s="98">
        <v>64609.38</v>
      </c>
    </row>
    <row r="48" spans="2:4" ht="15.75">
      <c r="B48" s="54" t="s">
        <v>1267</v>
      </c>
      <c r="C48" s="54" t="s">
        <v>1268</v>
      </c>
      <c r="D48" s="98">
        <v>32097.72</v>
      </c>
    </row>
    <row r="49" spans="2:4" ht="15.75">
      <c r="B49" s="54" t="s">
        <v>1270</v>
      </c>
      <c r="C49" s="54" t="s">
        <v>1271</v>
      </c>
      <c r="D49" s="98">
        <v>1507319.77</v>
      </c>
    </row>
    <row r="50" spans="2:4" ht="15.75">
      <c r="B50" s="54" t="s">
        <v>1273</v>
      </c>
      <c r="C50" s="54" t="s">
        <v>1274</v>
      </c>
      <c r="D50" s="98"/>
    </row>
    <row r="51" spans="2:4" ht="15.75">
      <c r="B51" s="54"/>
      <c r="C51" s="66"/>
      <c r="D51" s="64"/>
    </row>
    <row r="52" spans="2:4" ht="15.75">
      <c r="B52" s="66"/>
      <c r="C52" s="64"/>
      <c r="D52" s="64"/>
    </row>
    <row r="53" spans="2:4" ht="15.75">
      <c r="B53" s="66"/>
      <c r="C53" s="64"/>
      <c r="D53" s="64"/>
    </row>
    <row r="54" spans="2:4" ht="15.75">
      <c r="B54" s="66"/>
      <c r="C54" s="64"/>
      <c r="D54" s="64"/>
    </row>
    <row r="55" spans="2:4" ht="15.75">
      <c r="B55" s="66"/>
      <c r="C55" s="64"/>
      <c r="D55" s="64"/>
    </row>
    <row r="56" spans="2:4" ht="15.75">
      <c r="B56" s="66"/>
      <c r="C56" s="64"/>
      <c r="D56" s="64"/>
    </row>
    <row r="57" spans="2:4" ht="15.75">
      <c r="B57" s="66"/>
      <c r="C57" s="64"/>
      <c r="D57" s="64"/>
    </row>
    <row r="58" spans="2:4" ht="15.75">
      <c r="B58" s="66"/>
      <c r="C58" s="64"/>
      <c r="D58" s="64"/>
    </row>
    <row r="59" spans="2:4" ht="15.75">
      <c r="B59" s="66"/>
      <c r="C59" s="64"/>
      <c r="D59" s="64"/>
    </row>
    <row r="60" spans="2:4" ht="15.75">
      <c r="B60" s="66"/>
      <c r="C60" s="64"/>
      <c r="D60" s="64"/>
    </row>
    <row r="61" spans="2:4" ht="15.75">
      <c r="B61" s="66"/>
      <c r="C61" s="64"/>
      <c r="D61" s="64"/>
    </row>
    <row r="62" spans="2:4" ht="15.75">
      <c r="B62" s="66"/>
      <c r="C62" s="64"/>
      <c r="D62" s="64"/>
    </row>
    <row r="63" spans="2:4" ht="15.75">
      <c r="B63" s="66"/>
      <c r="C63" s="64"/>
      <c r="D63" s="64"/>
    </row>
    <row r="64" spans="2:4" ht="15.75">
      <c r="B64" s="66"/>
      <c r="C64" s="64"/>
      <c r="D64" s="64"/>
    </row>
    <row r="65" spans="2:4" ht="15.75">
      <c r="B65" s="66"/>
      <c r="C65" s="64"/>
      <c r="D65" s="64"/>
    </row>
    <row r="66" spans="2:4" ht="15.75">
      <c r="B66" s="66"/>
      <c r="C66" s="64"/>
      <c r="D66" s="64"/>
    </row>
    <row r="67" spans="2:4" ht="15.75">
      <c r="B67" s="66"/>
      <c r="C67" s="64"/>
      <c r="D67" s="64"/>
    </row>
    <row r="68" spans="2:4" ht="15.75">
      <c r="B68" s="66"/>
      <c r="C68" s="64"/>
      <c r="D68" s="64"/>
    </row>
    <row r="69" spans="2:4" ht="15.75">
      <c r="B69" s="66"/>
      <c r="C69" s="64"/>
      <c r="D69" s="64"/>
    </row>
    <row r="70" spans="2:4" ht="15.75">
      <c r="B70" s="66"/>
      <c r="C70" s="64"/>
      <c r="D70" s="64"/>
    </row>
    <row r="71" spans="2:4" ht="15.75">
      <c r="B71" s="66"/>
      <c r="C71" s="64"/>
      <c r="D71" s="64"/>
    </row>
    <row r="72" spans="2:4" ht="15.75">
      <c r="B72" s="66"/>
      <c r="C72" s="64"/>
      <c r="D72" s="64"/>
    </row>
    <row r="73" spans="2:4" ht="15.75">
      <c r="B73" s="66"/>
      <c r="C73" s="64"/>
      <c r="D73" s="64"/>
    </row>
    <row r="74" spans="2:4" ht="15.75">
      <c r="B74" s="66"/>
      <c r="C74" s="64"/>
      <c r="D74" s="64"/>
    </row>
    <row r="75" spans="2:4" ht="15.75">
      <c r="B75" s="66"/>
      <c r="C75" s="64"/>
      <c r="D75" s="64"/>
    </row>
    <row r="76" spans="2:4" ht="15.75">
      <c r="B76" s="66"/>
      <c r="C76" s="64"/>
      <c r="D76" s="64"/>
    </row>
    <row r="77" spans="2:4" ht="15.75">
      <c r="B77" s="66"/>
      <c r="C77" s="64"/>
      <c r="D77" s="64"/>
    </row>
    <row r="78" spans="2:4" ht="15.75">
      <c r="B78" s="66"/>
      <c r="C78" s="64"/>
      <c r="D78" s="64"/>
    </row>
    <row r="79" spans="2:4" ht="15.75">
      <c r="B79" s="66"/>
      <c r="C79" s="64"/>
      <c r="D79" s="64"/>
    </row>
    <row r="80" spans="2:4" ht="15.75">
      <c r="B80" s="66"/>
      <c r="C80" s="64"/>
      <c r="D80" s="64"/>
    </row>
    <row r="81" spans="2:4" ht="15.75">
      <c r="B81" s="66"/>
      <c r="C81" s="64"/>
      <c r="D81" s="64"/>
    </row>
    <row r="82" spans="2:4" ht="15.75">
      <c r="B82" s="66"/>
      <c r="C82" s="64"/>
      <c r="D82" s="64"/>
    </row>
    <row r="83" spans="2:4" ht="15.75">
      <c r="B83" s="66"/>
      <c r="C83" s="64"/>
      <c r="D83" s="64"/>
    </row>
    <row r="84" spans="2:4" ht="15.75">
      <c r="B84" s="66"/>
      <c r="C84" s="64"/>
      <c r="D84" s="64"/>
    </row>
    <row r="85" spans="2:4" ht="15.75">
      <c r="B85" s="66"/>
      <c r="C85" s="64"/>
      <c r="D85" s="64"/>
    </row>
    <row r="86" spans="2:4" ht="15.75">
      <c r="B86" s="66"/>
      <c r="C86" s="64"/>
      <c r="D86" s="64"/>
    </row>
    <row r="87" spans="2:4" ht="15.75">
      <c r="B87" s="66"/>
      <c r="C87" s="64"/>
      <c r="D87" s="64"/>
    </row>
    <row r="88" spans="2:4" ht="15.75">
      <c r="B88" s="66"/>
      <c r="C88" s="64"/>
      <c r="D88" s="64"/>
    </row>
    <row r="89" spans="2:4" ht="15.75">
      <c r="B89" s="66"/>
      <c r="C89" s="64"/>
      <c r="D89" s="64"/>
    </row>
    <row r="90" spans="2:4" ht="15.75">
      <c r="B90" s="66"/>
      <c r="C90" s="64"/>
      <c r="D90" s="64"/>
    </row>
    <row r="91" spans="2:4" ht="15.75">
      <c r="B91" s="66"/>
      <c r="C91" s="64"/>
      <c r="D91" s="64"/>
    </row>
    <row r="92" spans="2:4" ht="15.75">
      <c r="B92" s="66"/>
      <c r="C92" s="64"/>
      <c r="D92" s="64"/>
    </row>
    <row r="93" spans="2:4" ht="15.75">
      <c r="B93" s="66"/>
      <c r="C93" s="64"/>
      <c r="D93" s="64"/>
    </row>
    <row r="94" spans="2:4" ht="15.75">
      <c r="B94" s="66"/>
      <c r="C94" s="64"/>
      <c r="D94" s="64"/>
    </row>
    <row r="95" spans="2:4" ht="15.75">
      <c r="B95" s="66"/>
      <c r="C95" s="64"/>
      <c r="D95" s="64"/>
    </row>
    <row r="96" spans="2:4" ht="15.75">
      <c r="B96" s="66"/>
      <c r="C96" s="64"/>
      <c r="D96" s="64"/>
    </row>
    <row r="97" spans="2:4" ht="15.75">
      <c r="B97" s="66"/>
      <c r="C97" s="64"/>
      <c r="D97" s="64"/>
    </row>
    <row r="98" spans="2:4" ht="15.75">
      <c r="B98" s="66"/>
      <c r="C98" s="64"/>
      <c r="D98" s="64"/>
    </row>
    <row r="99" spans="2:4" ht="15.75">
      <c r="B99" s="66"/>
      <c r="C99" s="64"/>
      <c r="D99" s="64"/>
    </row>
    <row r="100" spans="2:4" ht="15.75">
      <c r="B100" s="66"/>
      <c r="C100" s="64"/>
      <c r="D100" s="64"/>
    </row>
    <row r="101" spans="2:4" ht="15.75">
      <c r="B101" s="66"/>
      <c r="C101" s="64"/>
      <c r="D101" s="64"/>
    </row>
    <row r="102" spans="2:4" ht="15.75">
      <c r="B102" s="66"/>
      <c r="C102" s="64"/>
      <c r="D102" s="64"/>
    </row>
    <row r="103" spans="2:4" ht="15.75">
      <c r="B103" s="66"/>
      <c r="C103" s="64"/>
      <c r="D103" s="64"/>
    </row>
    <row r="104" spans="2:4" ht="15.75">
      <c r="B104" s="66"/>
      <c r="C104" s="64"/>
      <c r="D104" s="64"/>
    </row>
    <row r="105" spans="2:4" ht="15.75">
      <c r="B105" s="66"/>
      <c r="C105" s="64"/>
      <c r="D105" s="64"/>
    </row>
    <row r="106" spans="2:4" ht="15.75">
      <c r="B106" s="66"/>
      <c r="C106" s="64"/>
      <c r="D106" s="64"/>
    </row>
    <row r="107" spans="2:4" ht="15.75">
      <c r="B107" s="66"/>
      <c r="C107" s="64"/>
      <c r="D107" s="64"/>
    </row>
    <row r="108" spans="2:4" ht="15.75">
      <c r="B108" s="66"/>
      <c r="C108" s="64"/>
      <c r="D108" s="64"/>
    </row>
    <row r="109" spans="2:4" ht="15.75">
      <c r="B109" s="66"/>
      <c r="C109" s="64"/>
      <c r="D109" s="64"/>
    </row>
    <row r="110" spans="2:4" ht="15.75">
      <c r="B110" s="66"/>
      <c r="C110" s="64"/>
      <c r="D110" s="64"/>
    </row>
    <row r="111" spans="2:4" ht="15.75">
      <c r="B111" s="66"/>
      <c r="C111" s="64"/>
      <c r="D111" s="64"/>
    </row>
    <row r="112" spans="2:4" ht="15.75">
      <c r="B112" s="66"/>
      <c r="C112" s="64"/>
      <c r="D112" s="64"/>
    </row>
    <row r="113" spans="2:4" ht="15.75">
      <c r="B113" s="66"/>
      <c r="C113" s="64"/>
      <c r="D113" s="64"/>
    </row>
    <row r="114" spans="2:4" ht="15.75">
      <c r="B114" s="66"/>
      <c r="C114" s="64"/>
      <c r="D114" s="64"/>
    </row>
    <row r="115" spans="2:4" ht="15.75">
      <c r="B115" s="66"/>
      <c r="C115" s="64"/>
      <c r="D115" s="64"/>
    </row>
    <row r="116" spans="2:4" ht="15.75">
      <c r="B116" s="66"/>
      <c r="C116" s="64"/>
      <c r="D116" s="64"/>
    </row>
    <row r="117" spans="2:4" ht="15.75">
      <c r="B117" s="66"/>
      <c r="C117" s="64"/>
      <c r="D117" s="64"/>
    </row>
    <row r="118" spans="2:4" ht="15.75">
      <c r="B118" s="66"/>
      <c r="C118" s="64"/>
      <c r="D118" s="64"/>
    </row>
    <row r="119" spans="2:4" ht="15.75">
      <c r="B119" s="66"/>
      <c r="C119" s="64"/>
      <c r="D119" s="64"/>
    </row>
    <row r="120" spans="2:4" ht="15.75">
      <c r="B120" s="66"/>
      <c r="C120" s="64"/>
      <c r="D120" s="64"/>
    </row>
    <row r="121" spans="2:4" ht="15.75">
      <c r="B121" s="66"/>
      <c r="C121" s="64"/>
      <c r="D121" s="64"/>
    </row>
    <row r="122" spans="2:4" ht="15.75">
      <c r="B122" s="66"/>
      <c r="C122" s="64"/>
      <c r="D122" s="64"/>
    </row>
    <row r="123" spans="2:4" ht="15.75">
      <c r="B123" s="66"/>
      <c r="C123" s="64"/>
      <c r="D123" s="64"/>
    </row>
    <row r="124" spans="2:4" ht="15.75">
      <c r="B124" s="66"/>
      <c r="C124" s="64"/>
      <c r="D124" s="64"/>
    </row>
    <row r="125" spans="2:4" ht="15.75">
      <c r="B125" s="66"/>
      <c r="C125" s="64"/>
      <c r="D125" s="64"/>
    </row>
    <row r="126" spans="2:4" ht="15.75">
      <c r="B126" s="66"/>
      <c r="C126" s="64"/>
      <c r="D126" s="64"/>
    </row>
    <row r="127" spans="2:4" ht="15.75">
      <c r="B127" s="66"/>
      <c r="C127" s="64"/>
      <c r="D127" s="64"/>
    </row>
    <row r="128" spans="2:4" ht="15.75">
      <c r="B128" s="66"/>
      <c r="C128" s="64"/>
      <c r="D128" s="64"/>
    </row>
    <row r="129" spans="2:4" ht="15.75">
      <c r="B129" s="66"/>
      <c r="C129" s="64"/>
      <c r="D129" s="64"/>
    </row>
    <row r="130" spans="2:4" ht="15.75">
      <c r="B130" s="66"/>
      <c r="C130" s="64"/>
      <c r="D130" s="64"/>
    </row>
    <row r="131" spans="2:4" ht="15.75">
      <c r="B131" s="66"/>
      <c r="C131" s="64"/>
      <c r="D131" s="64"/>
    </row>
    <row r="132" spans="2:4" ht="15.75">
      <c r="B132" s="66"/>
      <c r="C132" s="64"/>
      <c r="D132" s="64"/>
    </row>
    <row r="133" spans="2:4" ht="15.75">
      <c r="B133" s="66"/>
      <c r="C133" s="64"/>
      <c r="D133" s="64"/>
    </row>
    <row r="134" spans="2:4" ht="15.75">
      <c r="B134" s="66"/>
      <c r="C134" s="64"/>
      <c r="D134" s="64"/>
    </row>
    <row r="135" spans="2:4" ht="15.75">
      <c r="B135" s="66"/>
      <c r="C135" s="64"/>
      <c r="D135" s="64"/>
    </row>
    <row r="136" spans="2:4" ht="15.75">
      <c r="B136" s="66"/>
      <c r="C136" s="64"/>
      <c r="D136" s="64"/>
    </row>
    <row r="137" spans="2:4" ht="15.75">
      <c r="B137" s="66"/>
      <c r="C137" s="64"/>
      <c r="D137" s="64"/>
    </row>
    <row r="138" spans="2:4" ht="15.75">
      <c r="B138" s="66"/>
      <c r="C138" s="64"/>
      <c r="D138" s="64"/>
    </row>
    <row r="139" spans="2:4" ht="15.75">
      <c r="B139" s="66"/>
      <c r="C139" s="64"/>
      <c r="D139" s="64"/>
    </row>
    <row r="140" spans="2:4" ht="15.75">
      <c r="B140" s="66"/>
      <c r="C140" s="64"/>
      <c r="D140" s="64"/>
    </row>
    <row r="141" spans="2:4" ht="15.75">
      <c r="B141" s="66"/>
      <c r="C141" s="64"/>
      <c r="D141" s="64"/>
    </row>
    <row r="142" spans="2:4" ht="15.75">
      <c r="B142" s="66"/>
      <c r="C142" s="64"/>
      <c r="D142" s="64"/>
    </row>
    <row r="143" spans="2:4" ht="15.75">
      <c r="B143" s="66"/>
      <c r="C143" s="64"/>
      <c r="D143" s="64"/>
    </row>
    <row r="144" spans="2:4" ht="15.75">
      <c r="B144" s="66"/>
      <c r="C144" s="64"/>
      <c r="D144" s="64"/>
    </row>
    <row r="145" spans="2:4" ht="15.75">
      <c r="B145" s="66"/>
      <c r="C145" s="64"/>
      <c r="D145" s="64"/>
    </row>
    <row r="146" spans="2:4" ht="15.75">
      <c r="B146" s="66"/>
      <c r="C146" s="64"/>
      <c r="D146" s="64"/>
    </row>
    <row r="147" spans="2:4" ht="15.75">
      <c r="B147" s="66"/>
      <c r="C147" s="64"/>
      <c r="D147" s="64"/>
    </row>
    <row r="148" spans="2:4" ht="15.75">
      <c r="B148" s="66"/>
      <c r="C148" s="64"/>
      <c r="D148" s="64"/>
    </row>
    <row r="149" spans="2:4" ht="15.75">
      <c r="B149" s="66"/>
      <c r="C149" s="64"/>
      <c r="D149" s="64"/>
    </row>
    <row r="150" spans="2:4" ht="15.75">
      <c r="B150" s="66"/>
      <c r="C150" s="64"/>
      <c r="D150" s="64"/>
    </row>
    <row r="151" spans="2:4" ht="15.75">
      <c r="B151" s="66"/>
      <c r="C151" s="64"/>
      <c r="D151" s="64"/>
    </row>
    <row r="152" spans="2:4" ht="15.75">
      <c r="B152" s="66"/>
      <c r="C152" s="64"/>
      <c r="D152" s="64"/>
    </row>
    <row r="153" spans="2:4" ht="15.75">
      <c r="B153" s="66"/>
      <c r="C153" s="64"/>
      <c r="D153" s="64"/>
    </row>
    <row r="154" spans="2:4" ht="15.75">
      <c r="B154" s="66"/>
      <c r="C154" s="64"/>
      <c r="D154" s="64"/>
    </row>
    <row r="155" spans="2:4" ht="15.75">
      <c r="B155" s="66"/>
      <c r="C155" s="64"/>
      <c r="D155" s="64"/>
    </row>
    <row r="156" spans="2:4" ht="15.75">
      <c r="B156" s="66"/>
      <c r="C156" s="64"/>
      <c r="D156" s="64"/>
    </row>
    <row r="157" spans="2:4" ht="15.75">
      <c r="B157" s="66"/>
      <c r="C157" s="64"/>
      <c r="D157" s="64"/>
    </row>
    <row r="158" spans="2:4" ht="15.75">
      <c r="B158" s="66"/>
      <c r="C158" s="64"/>
      <c r="D158" s="64"/>
    </row>
    <row r="159" spans="2:4" ht="15.75">
      <c r="B159" s="66"/>
      <c r="C159" s="64"/>
      <c r="D159" s="64"/>
    </row>
    <row r="160" spans="2:4" ht="15.75">
      <c r="B160" s="66"/>
      <c r="C160" s="64"/>
      <c r="D160" s="64"/>
    </row>
    <row r="161" spans="2:4" ht="15.75">
      <c r="B161" s="66"/>
      <c r="C161" s="64"/>
      <c r="D161" s="64"/>
    </row>
    <row r="162" spans="2:4" ht="15.75">
      <c r="B162" s="66"/>
      <c r="C162" s="64"/>
      <c r="D162" s="64"/>
    </row>
    <row r="163" spans="2:4" ht="15.75">
      <c r="B163" s="66"/>
      <c r="C163" s="64"/>
      <c r="D163" s="64"/>
    </row>
    <row r="164" spans="2:4" ht="15.75">
      <c r="B164" s="66"/>
      <c r="C164" s="64"/>
      <c r="D164" s="64"/>
    </row>
    <row r="165" spans="2:4" ht="15.75">
      <c r="B165" s="66"/>
      <c r="C165" s="64"/>
      <c r="D165" s="64"/>
    </row>
    <row r="166" spans="2:4" ht="15.75">
      <c r="B166" s="66"/>
      <c r="C166" s="64"/>
      <c r="D166" s="64"/>
    </row>
    <row r="167" spans="2:4" ht="15.75">
      <c r="B167" s="66"/>
      <c r="C167" s="64"/>
      <c r="D167" s="64"/>
    </row>
    <row r="168" spans="2:4" ht="15.75">
      <c r="B168" s="66"/>
      <c r="C168" s="64"/>
      <c r="D168" s="64"/>
    </row>
    <row r="169" spans="2:4" ht="15.75">
      <c r="B169" s="66"/>
      <c r="C169" s="64"/>
      <c r="D169" s="64"/>
    </row>
    <row r="170" spans="2:4" ht="15.75">
      <c r="B170" s="66"/>
      <c r="C170" s="64"/>
      <c r="D170" s="64"/>
    </row>
    <row r="171" spans="2:4" ht="15.75">
      <c r="B171" s="66"/>
      <c r="C171" s="64"/>
      <c r="D171" s="64"/>
    </row>
    <row r="172" spans="2:4" ht="15.75">
      <c r="B172" s="66"/>
      <c r="C172" s="64"/>
      <c r="D172" s="64"/>
    </row>
    <row r="173" spans="2:4" ht="15.75">
      <c r="B173" s="66"/>
      <c r="C173" s="64"/>
      <c r="D173" s="64"/>
    </row>
    <row r="174" spans="2:4" ht="15.75">
      <c r="B174" s="66"/>
      <c r="C174" s="64"/>
      <c r="D174" s="64"/>
    </row>
    <row r="175" spans="2:4" ht="15.75">
      <c r="B175" s="66"/>
      <c r="C175" s="64"/>
      <c r="D175" s="64"/>
    </row>
  </sheetData>
  <sheetProtection password="C61A" sheet="1" selectLockedCells="1"/>
  <mergeCells count="3">
    <mergeCell ref="B7:D7"/>
    <mergeCell ref="B2:D2"/>
    <mergeCell ref="B3:D3"/>
  </mergeCells>
  <conditionalFormatting sqref="D12:D50">
    <cfRule type="cellIs" priority="5" dxfId="112" operator="equal" stopIfTrue="1">
      <formula>""</formula>
    </cfRule>
  </conditionalFormatting>
  <conditionalFormatting sqref="A22:A29">
    <cfRule type="expression" priority="6" dxfId="111" stopIfTrue="1">
      <formula>OR(#REF!&gt;0,#REF!&lt;0)</formula>
    </cfRule>
  </conditionalFormatting>
  <conditionalFormatting sqref="D12">
    <cfRule type="expression" priority="7" dxfId="108" stopIfTrue="1">
      <formula>#REF!&lt;&gt;$G12</formula>
    </cfRule>
  </conditionalFormatting>
  <conditionalFormatting sqref="D10:D11">
    <cfRule type="expression" priority="11" dxfId="108"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98"/>
  <sheetViews>
    <sheetView showGridLines="0" showRowColHeaders="0" zoomScalePageLayoutView="0" workbookViewId="0" topLeftCell="A1">
      <pane ySplit="8" topLeftCell="A63" activePane="bottomLeft" state="frozen"/>
      <selection pane="topLeft" activeCell="E10" sqref="E10"/>
      <selection pane="bottomLeft" activeCell="D76" sqref="D76"/>
    </sheetView>
  </sheetViews>
  <sheetFormatPr defaultColWidth="0" defaultRowHeight="12.75"/>
  <cols>
    <col min="1" max="1" width="34.5" style="49" customWidth="1"/>
    <col min="2" max="2" width="27.16015625" style="54" customWidth="1"/>
    <col min="3" max="3" width="113.8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PASSIRA</v>
      </c>
      <c r="C3" s="243"/>
      <c r="D3" s="243"/>
      <c r="E3" s="32"/>
      <c r="F3" s="32"/>
    </row>
    <row r="4" spans="1:6" s="10" customFormat="1" ht="18.75">
      <c r="A4" s="137"/>
      <c r="B4" s="137"/>
      <c r="C4" s="137"/>
      <c r="D4" s="137"/>
      <c r="E4" s="32"/>
      <c r="F4" s="32"/>
    </row>
    <row r="5" spans="1:6" s="10" customFormat="1" ht="24.75" customHeight="1">
      <c r="A5" s="137"/>
      <c r="B5" s="137"/>
      <c r="C5" s="137"/>
      <c r="D5" s="137"/>
      <c r="E5" s="32"/>
      <c r="F5" s="32"/>
    </row>
    <row r="6" spans="1:8" s="9" customFormat="1" ht="15.75">
      <c r="A6" s="8"/>
      <c r="B6" s="246" t="str">
        <f>UPPER(MENU!B16)</f>
        <v>06 DEMONSTRATIVO DA DESPESA TOTAL COM PESSOAL</v>
      </c>
      <c r="C6" s="246"/>
      <c r="D6" s="246"/>
      <c r="G6" s="7"/>
      <c r="H6" s="8"/>
    </row>
    <row r="7" spans="1:8" s="9" customFormat="1" ht="28.5" customHeight="1">
      <c r="A7" s="8"/>
      <c r="B7" s="247" t="s">
        <v>1587</v>
      </c>
      <c r="C7" s="247"/>
      <c r="D7" s="247"/>
      <c r="G7" s="7"/>
      <c r="H7" s="8"/>
    </row>
    <row r="8" spans="1:8" s="9" customFormat="1" ht="15.75">
      <c r="A8" s="48"/>
      <c r="B8" s="39" t="s">
        <v>1318</v>
      </c>
      <c r="C8" s="39" t="s">
        <v>129</v>
      </c>
      <c r="D8" s="143" t="s">
        <v>392</v>
      </c>
      <c r="G8" s="7"/>
      <c r="H8" s="8"/>
    </row>
    <row r="9" spans="2:4" ht="15.75">
      <c r="B9" s="50"/>
      <c r="C9" s="51"/>
      <c r="D9" s="52"/>
    </row>
    <row r="10" spans="1:4" ht="15.75">
      <c r="A10" s="197"/>
      <c r="B10" s="55" t="s">
        <v>917</v>
      </c>
      <c r="C10" s="56" t="s">
        <v>918</v>
      </c>
      <c r="D10" s="57">
        <f>SUM(D11,D36,D55)</f>
        <v>43332353.93</v>
      </c>
    </row>
    <row r="11" spans="1:5" ht="15.75">
      <c r="A11" s="197"/>
      <c r="B11" s="55" t="s">
        <v>1720</v>
      </c>
      <c r="C11" s="58" t="s">
        <v>2249</v>
      </c>
      <c r="D11" s="57">
        <f>SUM(D12:D20)-D31</f>
        <v>35290064.339999996</v>
      </c>
      <c r="E11" s="53">
        <f>IF(D11="",1,0)</f>
        <v>0</v>
      </c>
    </row>
    <row r="12" spans="1:5" ht="15.75">
      <c r="A12" s="197"/>
      <c r="B12" s="59" t="s">
        <v>1722</v>
      </c>
      <c r="C12" s="60" t="s">
        <v>388</v>
      </c>
      <c r="D12" s="40">
        <v>7231012.74</v>
      </c>
      <c r="E12" s="53">
        <f aca="true" t="shared" si="0" ref="E12:E29">IF(D12="",1,0)</f>
        <v>0</v>
      </c>
    </row>
    <row r="13" spans="1:5" ht="15.75">
      <c r="A13" s="197"/>
      <c r="B13" s="59" t="s">
        <v>1723</v>
      </c>
      <c r="C13" s="60" t="s">
        <v>389</v>
      </c>
      <c r="D13" s="40"/>
      <c r="E13" s="53">
        <f t="shared" si="0"/>
        <v>1</v>
      </c>
    </row>
    <row r="14" spans="1:5" ht="15.75">
      <c r="A14" s="197"/>
      <c r="B14" s="59" t="s">
        <v>1724</v>
      </c>
      <c r="C14" s="60" t="s">
        <v>924</v>
      </c>
      <c r="D14" s="40">
        <v>20119130.31</v>
      </c>
      <c r="E14" s="53">
        <f t="shared" si="0"/>
        <v>0</v>
      </c>
    </row>
    <row r="15" spans="1:5" ht="15.75">
      <c r="A15" s="197"/>
      <c r="B15" s="59" t="s">
        <v>1725</v>
      </c>
      <c r="C15" s="60" t="s">
        <v>926</v>
      </c>
      <c r="D15" s="40">
        <v>7432957.04</v>
      </c>
      <c r="E15" s="53">
        <f t="shared" si="0"/>
        <v>0</v>
      </c>
    </row>
    <row r="16" spans="1:5" ht="15.75">
      <c r="A16" s="197"/>
      <c r="B16" s="59" t="s">
        <v>1726</v>
      </c>
      <c r="C16" s="60" t="s">
        <v>928</v>
      </c>
      <c r="D16" s="40"/>
      <c r="E16" s="53">
        <f t="shared" si="0"/>
        <v>1</v>
      </c>
    </row>
    <row r="17" spans="1:5" ht="15.75">
      <c r="A17" s="197"/>
      <c r="B17" s="59" t="s">
        <v>1727</v>
      </c>
      <c r="C17" s="60" t="s">
        <v>391</v>
      </c>
      <c r="D17" s="40">
        <v>384145.71</v>
      </c>
      <c r="E17" s="53">
        <f t="shared" si="0"/>
        <v>0</v>
      </c>
    </row>
    <row r="18" spans="1:5" ht="15.75">
      <c r="A18" s="197"/>
      <c r="B18" s="59" t="s">
        <v>1728</v>
      </c>
      <c r="C18" s="60" t="s">
        <v>390</v>
      </c>
      <c r="D18" s="40">
        <v>121888.37</v>
      </c>
      <c r="E18" s="53">
        <f t="shared" si="0"/>
        <v>0</v>
      </c>
    </row>
    <row r="19" spans="1:5" ht="15.75">
      <c r="A19" s="197"/>
      <c r="B19" s="59" t="s">
        <v>1729</v>
      </c>
      <c r="C19" s="60" t="s">
        <v>932</v>
      </c>
      <c r="D19" s="40">
        <v>930.17</v>
      </c>
      <c r="E19" s="53">
        <f t="shared" si="0"/>
        <v>0</v>
      </c>
    </row>
    <row r="20" spans="1:10" ht="15.75">
      <c r="A20" s="197"/>
      <c r="B20" s="59" t="s">
        <v>1730</v>
      </c>
      <c r="C20" s="60" t="s">
        <v>934</v>
      </c>
      <c r="D20" s="61">
        <f>SUM(D21:D30)</f>
        <v>0</v>
      </c>
      <c r="E20" s="53">
        <f t="shared" si="0"/>
        <v>0</v>
      </c>
      <c r="J20" s="21"/>
    </row>
    <row r="21" spans="1:10" ht="15.75">
      <c r="A21" s="197"/>
      <c r="B21" s="59" t="s">
        <v>1731</v>
      </c>
      <c r="C21" s="67"/>
      <c r="D21" s="40"/>
      <c r="E21" s="53">
        <f t="shared" si="0"/>
        <v>1</v>
      </c>
      <c r="J21" s="21"/>
    </row>
    <row r="22" spans="1:10" ht="15.75">
      <c r="A22" s="197"/>
      <c r="B22" s="59" t="s">
        <v>1732</v>
      </c>
      <c r="C22" s="67"/>
      <c r="D22" s="40"/>
      <c r="E22" s="53">
        <f t="shared" si="0"/>
        <v>1</v>
      </c>
      <c r="J22" s="21"/>
    </row>
    <row r="23" spans="1:10" ht="15.75">
      <c r="A23" s="197"/>
      <c r="B23" s="59" t="s">
        <v>1733</v>
      </c>
      <c r="C23" s="67"/>
      <c r="D23" s="40"/>
      <c r="E23" s="53">
        <f t="shared" si="0"/>
        <v>1</v>
      </c>
      <c r="J23" s="21"/>
    </row>
    <row r="24" spans="1:10" ht="15.75">
      <c r="A24" s="197"/>
      <c r="B24" s="59" t="s">
        <v>1734</v>
      </c>
      <c r="C24" s="67"/>
      <c r="D24" s="40"/>
      <c r="E24" s="53">
        <f t="shared" si="0"/>
        <v>1</v>
      </c>
      <c r="J24" s="21"/>
    </row>
    <row r="25" spans="1:10" ht="15.75">
      <c r="A25" s="197"/>
      <c r="B25" s="59" t="s">
        <v>1735</v>
      </c>
      <c r="C25" s="67"/>
      <c r="D25" s="40"/>
      <c r="E25" s="53">
        <f t="shared" si="0"/>
        <v>1</v>
      </c>
      <c r="J25" s="21"/>
    </row>
    <row r="26" spans="1:10" ht="15.75">
      <c r="A26" s="197"/>
      <c r="B26" s="59" t="s">
        <v>1736</v>
      </c>
      <c r="C26" s="67"/>
      <c r="D26" s="40"/>
      <c r="E26" s="53">
        <f t="shared" si="0"/>
        <v>1</v>
      </c>
      <c r="J26" s="21"/>
    </row>
    <row r="27" spans="1:10" ht="15.75">
      <c r="A27" s="197"/>
      <c r="B27" s="59" t="s">
        <v>1737</v>
      </c>
      <c r="C27" s="67"/>
      <c r="D27" s="40"/>
      <c r="E27" s="53">
        <f t="shared" si="0"/>
        <v>1</v>
      </c>
      <c r="J27" s="21"/>
    </row>
    <row r="28" spans="1:10" ht="15.75">
      <c r="A28" s="197"/>
      <c r="B28" s="59" t="s">
        <v>1738</v>
      </c>
      <c r="C28" s="67"/>
      <c r="D28" s="40"/>
      <c r="E28" s="53">
        <f t="shared" si="0"/>
        <v>1</v>
      </c>
      <c r="J28" s="21"/>
    </row>
    <row r="29" spans="1:10" ht="15.75">
      <c r="A29" s="197"/>
      <c r="B29" s="59" t="s">
        <v>1739</v>
      </c>
      <c r="C29" s="67"/>
      <c r="D29" s="40"/>
      <c r="E29" s="53">
        <f t="shared" si="0"/>
        <v>1</v>
      </c>
      <c r="J29" s="21"/>
    </row>
    <row r="30" spans="1:4" ht="15.75">
      <c r="A30" s="197"/>
      <c r="B30" s="59" t="s">
        <v>1740</v>
      </c>
      <c r="C30" s="67"/>
      <c r="D30" s="40"/>
    </row>
    <row r="31" spans="1:4" ht="15.75">
      <c r="A31" s="197"/>
      <c r="B31" s="59" t="s">
        <v>2237</v>
      </c>
      <c r="C31" s="60" t="s">
        <v>2238</v>
      </c>
      <c r="D31" s="191">
        <f>SUM(D32:D35)</f>
        <v>0</v>
      </c>
    </row>
    <row r="32" spans="1:4" ht="15.75">
      <c r="A32" s="197"/>
      <c r="B32" s="59" t="s">
        <v>2243</v>
      </c>
      <c r="C32" s="190" t="s">
        <v>2239</v>
      </c>
      <c r="D32" s="40"/>
    </row>
    <row r="33" spans="1:4" ht="15.75">
      <c r="A33" s="197"/>
      <c r="B33" s="59" t="s">
        <v>2244</v>
      </c>
      <c r="C33" s="190" t="s">
        <v>2240</v>
      </c>
      <c r="D33" s="40"/>
    </row>
    <row r="34" spans="1:4" ht="15.75">
      <c r="A34" s="197"/>
      <c r="B34" s="59" t="s">
        <v>2245</v>
      </c>
      <c r="C34" s="190" t="s">
        <v>2241</v>
      </c>
      <c r="D34" s="40"/>
    </row>
    <row r="35" spans="1:4" ht="15.75">
      <c r="A35" s="197"/>
      <c r="B35" s="59" t="s">
        <v>2246</v>
      </c>
      <c r="C35" s="190" t="s">
        <v>2242</v>
      </c>
      <c r="D35" s="40"/>
    </row>
    <row r="36" spans="1:4" ht="15.75">
      <c r="A36" s="197"/>
      <c r="B36" s="55" t="s">
        <v>1721</v>
      </c>
      <c r="C36" s="58" t="s">
        <v>2250</v>
      </c>
      <c r="D36" s="57">
        <f>SUM(D37:D43)-D54</f>
        <v>8042289.590000001</v>
      </c>
    </row>
    <row r="37" spans="1:4" ht="15.75">
      <c r="A37" s="197"/>
      <c r="B37" s="59" t="s">
        <v>1741</v>
      </c>
      <c r="C37" s="60" t="s">
        <v>949</v>
      </c>
      <c r="D37" s="40">
        <v>7080925.67</v>
      </c>
    </row>
    <row r="38" spans="1:5" ht="15.75">
      <c r="A38" s="197"/>
      <c r="B38" s="59" t="s">
        <v>1742</v>
      </c>
      <c r="C38" s="60" t="s">
        <v>58</v>
      </c>
      <c r="D38" s="40">
        <v>795667.98</v>
      </c>
      <c r="E38" s="53">
        <f aca="true" t="shared" si="1" ref="E38:E44">IF(D38="",1,0)</f>
        <v>0</v>
      </c>
    </row>
    <row r="39" spans="1:5" ht="15.75">
      <c r="A39" s="197"/>
      <c r="B39" s="59" t="s">
        <v>1743</v>
      </c>
      <c r="C39" s="60" t="s">
        <v>457</v>
      </c>
      <c r="D39" s="40">
        <v>165695.94</v>
      </c>
      <c r="E39" s="53">
        <f t="shared" si="1"/>
        <v>0</v>
      </c>
    </row>
    <row r="40" spans="1:5" ht="15.75">
      <c r="A40" s="197"/>
      <c r="B40" s="59" t="s">
        <v>1744</v>
      </c>
      <c r="C40" s="60" t="s">
        <v>389</v>
      </c>
      <c r="D40" s="40"/>
      <c r="E40" s="53">
        <f t="shared" si="1"/>
        <v>1</v>
      </c>
    </row>
    <row r="41" spans="1:5" ht="15.75">
      <c r="A41" s="197"/>
      <c r="B41" s="59" t="s">
        <v>1745</v>
      </c>
      <c r="C41" s="60" t="s">
        <v>956</v>
      </c>
      <c r="D41" s="40"/>
      <c r="E41" s="53">
        <f t="shared" si="1"/>
        <v>1</v>
      </c>
    </row>
    <row r="42" spans="1:5" ht="15.75">
      <c r="A42" s="197"/>
      <c r="B42" s="59" t="s">
        <v>1746</v>
      </c>
      <c r="C42" s="60" t="s">
        <v>958</v>
      </c>
      <c r="D42" s="40"/>
      <c r="E42" s="53">
        <f t="shared" si="1"/>
        <v>1</v>
      </c>
    </row>
    <row r="43" spans="1:5" ht="15.75">
      <c r="A43" s="197"/>
      <c r="B43" s="59" t="s">
        <v>1747</v>
      </c>
      <c r="C43" s="60" t="s">
        <v>960</v>
      </c>
      <c r="D43" s="61">
        <f>SUM(D44:D53)</f>
        <v>0</v>
      </c>
      <c r="E43" s="53">
        <f t="shared" si="1"/>
        <v>0</v>
      </c>
    </row>
    <row r="44" spans="1:5" ht="15.75">
      <c r="A44" s="197"/>
      <c r="B44" s="59" t="s">
        <v>1748</v>
      </c>
      <c r="C44" s="67"/>
      <c r="D44" s="40"/>
      <c r="E44" s="53">
        <f t="shared" si="1"/>
        <v>1</v>
      </c>
    </row>
    <row r="45" spans="1:10" ht="15.75">
      <c r="A45" s="197"/>
      <c r="B45" s="59" t="s">
        <v>1749</v>
      </c>
      <c r="C45" s="67"/>
      <c r="D45" s="40"/>
      <c r="E45" s="53">
        <f aca="true" t="shared" si="2" ref="E45:E55">IF(D45="",1,0)</f>
        <v>1</v>
      </c>
      <c r="J45" s="21"/>
    </row>
    <row r="46" spans="1:10" ht="15.75">
      <c r="A46" s="197"/>
      <c r="B46" s="59" t="s">
        <v>1750</v>
      </c>
      <c r="C46" s="67"/>
      <c r="D46" s="40"/>
      <c r="E46" s="53">
        <f t="shared" si="2"/>
        <v>1</v>
      </c>
      <c r="J46" s="21"/>
    </row>
    <row r="47" spans="1:10" ht="15.75">
      <c r="A47" s="197"/>
      <c r="B47" s="59" t="s">
        <v>1751</v>
      </c>
      <c r="C47" s="67"/>
      <c r="D47" s="40"/>
      <c r="E47" s="53">
        <f t="shared" si="2"/>
        <v>1</v>
      </c>
      <c r="J47" s="21"/>
    </row>
    <row r="48" spans="1:10" ht="15.75">
      <c r="A48" s="197"/>
      <c r="B48" s="59" t="s">
        <v>1752</v>
      </c>
      <c r="C48" s="67"/>
      <c r="D48" s="40"/>
      <c r="E48" s="53">
        <f t="shared" si="2"/>
        <v>1</v>
      </c>
      <c r="J48" s="21"/>
    </row>
    <row r="49" spans="1:10" ht="15.75">
      <c r="A49" s="197"/>
      <c r="B49" s="59" t="s">
        <v>1753</v>
      </c>
      <c r="C49" s="67"/>
      <c r="D49" s="40"/>
      <c r="E49" s="53">
        <f t="shared" si="2"/>
        <v>1</v>
      </c>
      <c r="J49" s="21"/>
    </row>
    <row r="50" spans="1:10" ht="15.75">
      <c r="A50" s="197"/>
      <c r="B50" s="59" t="s">
        <v>1754</v>
      </c>
      <c r="C50" s="67"/>
      <c r="D50" s="40"/>
      <c r="E50" s="53">
        <f t="shared" si="2"/>
        <v>1</v>
      </c>
      <c r="J50" s="21"/>
    </row>
    <row r="51" spans="1:10" ht="15.75">
      <c r="A51" s="197"/>
      <c r="B51" s="59" t="s">
        <v>1755</v>
      </c>
      <c r="C51" s="67"/>
      <c r="D51" s="40"/>
      <c r="E51" s="53">
        <f t="shared" si="2"/>
        <v>1</v>
      </c>
      <c r="J51" s="21"/>
    </row>
    <row r="52" spans="1:10" ht="15.75">
      <c r="A52" s="197"/>
      <c r="B52" s="59" t="s">
        <v>1756</v>
      </c>
      <c r="C52" s="67"/>
      <c r="D52" s="40"/>
      <c r="E52" s="53">
        <f t="shared" si="2"/>
        <v>1</v>
      </c>
      <c r="J52" s="21"/>
    </row>
    <row r="53" spans="1:10" ht="15.75">
      <c r="A53" s="197"/>
      <c r="B53" s="59" t="s">
        <v>1757</v>
      </c>
      <c r="C53" s="67"/>
      <c r="D53" s="40"/>
      <c r="E53" s="53">
        <f t="shared" si="2"/>
        <v>1</v>
      </c>
      <c r="J53" s="21"/>
    </row>
    <row r="54" spans="1:10" ht="15.75">
      <c r="A54" s="197"/>
      <c r="B54" s="59" t="s">
        <v>2247</v>
      </c>
      <c r="C54" s="60" t="s">
        <v>2248</v>
      </c>
      <c r="D54" s="40"/>
      <c r="J54" s="21"/>
    </row>
    <row r="55" spans="1:10" ht="15.75">
      <c r="A55" s="197"/>
      <c r="B55" s="55" t="s">
        <v>1758</v>
      </c>
      <c r="C55" s="58" t="s">
        <v>2251</v>
      </c>
      <c r="D55" s="45"/>
      <c r="E55" s="53">
        <f t="shared" si="2"/>
        <v>1</v>
      </c>
      <c r="J55" s="21"/>
    </row>
    <row r="56" spans="1:4" ht="15.75">
      <c r="A56" s="197"/>
      <c r="B56" s="55" t="s">
        <v>974</v>
      </c>
      <c r="C56" s="56" t="s">
        <v>975</v>
      </c>
      <c r="D56" s="57">
        <f>SUM(D57:D60,D63)</f>
        <v>8540853.84</v>
      </c>
    </row>
    <row r="57" spans="1:4" ht="15.75">
      <c r="A57" s="197"/>
      <c r="B57" s="59" t="s">
        <v>1759</v>
      </c>
      <c r="C57" s="60" t="s">
        <v>107</v>
      </c>
      <c r="D57" s="40">
        <v>384145.71</v>
      </c>
    </row>
    <row r="58" spans="1:5" ht="15.75">
      <c r="A58" s="197"/>
      <c r="B58" s="59" t="s">
        <v>1760</v>
      </c>
      <c r="C58" s="60" t="s">
        <v>980</v>
      </c>
      <c r="D58" s="40">
        <v>121888.37</v>
      </c>
      <c r="E58" s="53">
        <f>IF(D58="",1,0)</f>
        <v>0</v>
      </c>
    </row>
    <row r="59" spans="1:4" ht="15.75">
      <c r="A59" s="197"/>
      <c r="B59" s="59" t="s">
        <v>1761</v>
      </c>
      <c r="C59" s="60" t="s">
        <v>983</v>
      </c>
      <c r="D59" s="40">
        <v>930.17</v>
      </c>
    </row>
    <row r="60" spans="1:5" ht="15.75">
      <c r="A60" s="197"/>
      <c r="B60" s="59" t="s">
        <v>1762</v>
      </c>
      <c r="C60" s="60" t="s">
        <v>986</v>
      </c>
      <c r="D60" s="61">
        <f>+D61-D62</f>
        <v>8033889.59</v>
      </c>
      <c r="E60" s="53">
        <f>IF(D60="",1,0)</f>
        <v>0</v>
      </c>
    </row>
    <row r="61" spans="1:4" ht="15.75">
      <c r="A61" s="197"/>
      <c r="B61" s="59" t="s">
        <v>1785</v>
      </c>
      <c r="C61" s="189" t="s">
        <v>1783</v>
      </c>
      <c r="D61" s="40">
        <v>8033889.59</v>
      </c>
    </row>
    <row r="62" spans="1:4" ht="15.75">
      <c r="A62" s="197"/>
      <c r="B62" s="59" t="s">
        <v>1786</v>
      </c>
      <c r="C62" s="189" t="s">
        <v>1784</v>
      </c>
      <c r="D62" s="40"/>
    </row>
    <row r="63" spans="1:5" ht="15.75">
      <c r="A63" s="197"/>
      <c r="B63" s="59" t="s">
        <v>1763</v>
      </c>
      <c r="C63" s="60" t="s">
        <v>1317</v>
      </c>
      <c r="D63" s="61">
        <f>SUM(D64:D73)</f>
        <v>0</v>
      </c>
      <c r="E63" s="53">
        <f>IF(D63="",1,0)</f>
        <v>0</v>
      </c>
    </row>
    <row r="64" spans="1:5" ht="15.75">
      <c r="A64" s="197"/>
      <c r="B64" s="59" t="s">
        <v>1764</v>
      </c>
      <c r="C64" s="67"/>
      <c r="D64" s="40"/>
      <c r="E64" s="53">
        <f>IF(D64="",1,0)</f>
        <v>1</v>
      </c>
    </row>
    <row r="65" spans="1:4" ht="15.75">
      <c r="A65" s="197"/>
      <c r="B65" s="59" t="s">
        <v>1765</v>
      </c>
      <c r="C65" s="67"/>
      <c r="D65" s="40"/>
    </row>
    <row r="66" spans="1:10" ht="15.75">
      <c r="A66" s="197"/>
      <c r="B66" s="59" t="s">
        <v>1766</v>
      </c>
      <c r="C66" s="67"/>
      <c r="D66" s="40"/>
      <c r="E66" s="53">
        <f aca="true" t="shared" si="3" ref="E66:E74">IF(D66="",1,0)</f>
        <v>1</v>
      </c>
      <c r="J66" s="21"/>
    </row>
    <row r="67" spans="1:10" ht="15.75">
      <c r="A67" s="197"/>
      <c r="B67" s="59" t="s">
        <v>1767</v>
      </c>
      <c r="C67" s="67"/>
      <c r="D67" s="40"/>
      <c r="E67" s="53">
        <f t="shared" si="3"/>
        <v>1</v>
      </c>
      <c r="J67" s="21"/>
    </row>
    <row r="68" spans="1:10" ht="15.75">
      <c r="A68" s="197"/>
      <c r="B68" s="59" t="s">
        <v>1768</v>
      </c>
      <c r="C68" s="67"/>
      <c r="D68" s="40"/>
      <c r="E68" s="53">
        <f t="shared" si="3"/>
        <v>1</v>
      </c>
      <c r="J68" s="21"/>
    </row>
    <row r="69" spans="1:10" ht="15.75">
      <c r="A69" s="197"/>
      <c r="B69" s="59" t="s">
        <v>1769</v>
      </c>
      <c r="C69" s="67"/>
      <c r="D69" s="40"/>
      <c r="E69" s="53">
        <f t="shared" si="3"/>
        <v>1</v>
      </c>
      <c r="J69" s="21"/>
    </row>
    <row r="70" spans="1:10" ht="15.75">
      <c r="A70" s="197"/>
      <c r="B70" s="59" t="s">
        <v>1770</v>
      </c>
      <c r="C70" s="67"/>
      <c r="D70" s="40"/>
      <c r="E70" s="53">
        <f t="shared" si="3"/>
        <v>1</v>
      </c>
      <c r="J70" s="21"/>
    </row>
    <row r="71" spans="1:10" ht="15.75">
      <c r="A71" s="197"/>
      <c r="B71" s="59" t="s">
        <v>1771</v>
      </c>
      <c r="C71" s="67"/>
      <c r="D71" s="40"/>
      <c r="E71" s="53">
        <f t="shared" si="3"/>
        <v>1</v>
      </c>
      <c r="J71" s="21"/>
    </row>
    <row r="72" spans="1:10" ht="15.75">
      <c r="A72" s="197"/>
      <c r="B72" s="59" t="s">
        <v>1772</v>
      </c>
      <c r="C72" s="67"/>
      <c r="D72" s="40"/>
      <c r="E72" s="53">
        <f t="shared" si="3"/>
        <v>1</v>
      </c>
      <c r="J72" s="21"/>
    </row>
    <row r="73" spans="1:10" ht="15.75">
      <c r="A73" s="197"/>
      <c r="B73" s="59" t="s">
        <v>1773</v>
      </c>
      <c r="C73" s="67"/>
      <c r="D73" s="40"/>
      <c r="E73" s="53">
        <f t="shared" si="3"/>
        <v>1</v>
      </c>
      <c r="J73" s="21"/>
    </row>
    <row r="74" spans="1:10" ht="15.75">
      <c r="A74" s="197"/>
      <c r="B74" s="55" t="s">
        <v>1000</v>
      </c>
      <c r="C74" s="56" t="s">
        <v>1585</v>
      </c>
      <c r="D74" s="57">
        <f>D10-D56</f>
        <v>34791500.09</v>
      </c>
      <c r="E74" s="53">
        <f t="shared" si="3"/>
        <v>0</v>
      </c>
      <c r="J74" s="21"/>
    </row>
    <row r="75" spans="1:10" ht="15.75">
      <c r="A75" s="197"/>
      <c r="C75" s="54"/>
      <c r="D75" s="54"/>
      <c r="E75" s="54"/>
      <c r="F75" s="54"/>
      <c r="J75" s="21"/>
    </row>
    <row r="76" spans="1:4" ht="15.75">
      <c r="A76" s="197"/>
      <c r="B76" s="55" t="s">
        <v>2298</v>
      </c>
      <c r="C76" s="56" t="s">
        <v>2297</v>
      </c>
      <c r="D76" s="40"/>
    </row>
    <row r="77" spans="1:4" ht="15.75">
      <c r="A77" s="197"/>
      <c r="B77" s="62"/>
      <c r="C77" s="54"/>
      <c r="D77" s="63"/>
    </row>
    <row r="78" spans="1:3" ht="15.75">
      <c r="A78" s="197"/>
      <c r="C78" s="54"/>
    </row>
    <row r="79" spans="1:3" ht="15.75">
      <c r="A79" s="197"/>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92" ht="15.75">
      <c r="C92" s="54"/>
    </row>
    <row r="93" ht="15.75">
      <c r="C93" s="54"/>
    </row>
    <row r="94" ht="15.75">
      <c r="C94" s="54"/>
    </row>
    <row r="95" ht="15.75">
      <c r="C95" s="54"/>
    </row>
    <row r="96" ht="15.75">
      <c r="C96" s="54"/>
    </row>
    <row r="97" ht="15.75">
      <c r="C97" s="54"/>
    </row>
    <row r="98" ht="15.75">
      <c r="C98" s="54"/>
    </row>
  </sheetData>
  <sheetProtection password="C61A" sheet="1" selectLockedCells="1"/>
  <mergeCells count="4">
    <mergeCell ref="B6:D6"/>
    <mergeCell ref="B2:D2"/>
    <mergeCell ref="B3:D3"/>
    <mergeCell ref="B7:D7"/>
  </mergeCells>
  <conditionalFormatting sqref="D9">
    <cfRule type="expression" priority="9" dxfId="108" stopIfTrue="1">
      <formula>$F9&lt;&gt;$I9</formula>
    </cfRule>
  </conditionalFormatting>
  <conditionalFormatting sqref="J20:J29">
    <cfRule type="expression" priority="10" dxfId="108" stopIfTrue="1">
      <formula>AND(#REF!&lt;&gt;"x",J20&lt;&gt;T20)</formula>
    </cfRule>
  </conditionalFormatting>
  <conditionalFormatting sqref="J46:J54">
    <cfRule type="expression" priority="11" dxfId="108" stopIfTrue="1">
      <formula>AND(#REF!&lt;&gt;"x",J46&lt;&gt;T36)</formula>
    </cfRule>
  </conditionalFormatting>
  <conditionalFormatting sqref="J66:J75">
    <cfRule type="expression" priority="12" dxfId="108" stopIfTrue="1">
      <formula>AND(#REF!&lt;&gt;"x",J66&lt;&gt;T45)</formula>
    </cfRule>
  </conditionalFormatting>
  <conditionalFormatting sqref="C21:C35 C37:C54 C66:D74 C54:D54 D37:D55 D57:D73 C31:D35 D10:D35 C56:C74 C76:D76">
    <cfRule type="cellIs" priority="13" dxfId="112" operator="equal" stopIfTrue="1">
      <formula>""</formula>
    </cfRule>
  </conditionalFormatting>
  <conditionalFormatting sqref="B10:B74 B76">
    <cfRule type="expression" priority="15" dxfId="111" stopIfTrue="1">
      <formula>OR(#REF!&gt;0,#REF!&lt;0)</formula>
    </cfRule>
  </conditionalFormatting>
  <conditionalFormatting sqref="J45">
    <cfRule type="expression" priority="16" dxfId="108" stopIfTrue="1">
      <formula>AND(#REF!&lt;&gt;"x",J45&lt;&gt;T30)</formula>
    </cfRule>
  </conditionalFormatting>
  <conditionalFormatting sqref="J55">
    <cfRule type="expression" priority="18" dxfId="108" stopIfTrue="1">
      <formula>AND(#REF!&lt;&gt;"x",J55&lt;&gt;T44)</formula>
    </cfRule>
  </conditionalFormatting>
  <dataValidations count="5">
    <dataValidation type="decimal" operator="lessThan" allowBlank="1" showInputMessage="1" showErrorMessage="1" sqref="D31 D10:D19 D37:D43 D54:D61 D63">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64:D73 D76 D21:D30 D44:D53">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62">
      <formula1>0</formula1>
    </dataValidation>
    <dataValidation type="decimal" operator="greaterThanOrEqual" allowBlank="1" showInputMessage="1" showErrorMessage="1" errorTitle="TCE" error="Este campo aceita apenas valores positivos." sqref="D32:D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Anderson Xavier</cp:lastModifiedBy>
  <cp:lastPrinted>2016-03-02T12:44:26Z</cp:lastPrinted>
  <dcterms:created xsi:type="dcterms:W3CDTF">2010-03-02T11:44:00Z</dcterms:created>
  <dcterms:modified xsi:type="dcterms:W3CDTF">2019-03-29T18:49:46Z</dcterms:modified>
  <cp:category/>
  <cp:version/>
  <cp:contentType/>
  <cp:contentStatus/>
</cp:coreProperties>
</file>